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hitachigroupeur-my.sharepoint.com/personal/emma_traini_hitachirail_com/Documents/Desktop/"/>
    </mc:Choice>
  </mc:AlternateContent>
  <xr:revisionPtr revIDLastSave="16" documentId="13_ncr:1_{E72813BF-A3C3-4D70-8D77-05530AC6C63A}" xr6:coauthVersionLast="47" xr6:coauthVersionMax="47" xr10:uidLastSave="{726BF14C-98B9-487B-9682-A15B40995613}"/>
  <bookViews>
    <workbookView xWindow="28950" yWindow="-120" windowWidth="29040" windowHeight="15840" xr2:uid="{00000000-000D-0000-FFFF-FFFF00000000}"/>
  </bookViews>
  <sheets>
    <sheet name="Introduction" sheetId="7" r:id="rId1"/>
    <sheet name="Pre-treatment stage" sheetId="2" r:id="rId2"/>
    <sheet name="Dismantling stage" sheetId="3" r:id="rId3"/>
    <sheet name="Shredding stage" sheetId="4" r:id="rId4"/>
    <sheet name="Results" sheetId="5" r:id="rId5"/>
    <sheet name="Factor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M16" i="4"/>
  <c r="M12" i="4"/>
  <c r="M10" i="4"/>
  <c r="M5" i="4"/>
  <c r="M6" i="4"/>
  <c r="M7" i="4"/>
  <c r="M8" i="4"/>
  <c r="M9" i="4"/>
  <c r="M11" i="4"/>
  <c r="M13" i="4"/>
  <c r="M15" i="4"/>
  <c r="M4" i="4"/>
  <c r="C7" i="2"/>
  <c r="C16" i="4"/>
  <c r="C17" i="4" s="1"/>
  <c r="E15" i="4" l="1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D6" i="3"/>
  <c r="E6" i="3"/>
  <c r="D7" i="3"/>
  <c r="E7" i="3"/>
  <c r="D8" i="3"/>
  <c r="E8" i="3"/>
  <c r="D9" i="3"/>
  <c r="E9" i="3"/>
  <c r="D10" i="3"/>
  <c r="E10" i="3"/>
  <c r="D11" i="3"/>
  <c r="E11" i="3"/>
  <c r="D12" i="3"/>
  <c r="I12" i="3" s="1"/>
  <c r="E12" i="3"/>
  <c r="D13" i="3"/>
  <c r="I13" i="3" s="1"/>
  <c r="E13" i="3"/>
  <c r="D14" i="3"/>
  <c r="E14" i="3"/>
  <c r="D15" i="3"/>
  <c r="E15" i="3"/>
  <c r="E5" i="3"/>
  <c r="D5" i="3"/>
  <c r="E4" i="3"/>
  <c r="D4" i="3"/>
  <c r="E6" i="2"/>
  <c r="D6" i="2"/>
  <c r="E5" i="2"/>
  <c r="D5" i="2"/>
  <c r="E4" i="2"/>
  <c r="D4" i="2"/>
  <c r="H7" i="4"/>
  <c r="I7" i="4" s="1"/>
  <c r="J7" i="4" s="1"/>
  <c r="H8" i="4"/>
  <c r="I8" i="4" s="1"/>
  <c r="J8" i="4" s="1"/>
  <c r="H9" i="4"/>
  <c r="I9" i="4" s="1"/>
  <c r="J9" i="4" s="1"/>
  <c r="H10" i="4"/>
  <c r="I10" i="4" s="1"/>
  <c r="H11" i="4"/>
  <c r="I11" i="4" s="1"/>
  <c r="J11" i="4" s="1"/>
  <c r="H12" i="4"/>
  <c r="I12" i="4" s="1"/>
  <c r="J12" i="4" s="1"/>
  <c r="H13" i="4"/>
  <c r="I13" i="4" s="1"/>
  <c r="J13" i="4" s="1"/>
  <c r="H14" i="4"/>
  <c r="I14" i="4" s="1"/>
  <c r="J14" i="4" s="1"/>
  <c r="H15" i="4"/>
  <c r="I15" i="4"/>
  <c r="J15" i="4"/>
  <c r="H15" i="3"/>
  <c r="H14" i="3"/>
  <c r="H13" i="3"/>
  <c r="H12" i="3"/>
  <c r="H11" i="3"/>
  <c r="I11" i="3" s="1"/>
  <c r="H10" i="3"/>
  <c r="H8" i="3"/>
  <c r="H6" i="3"/>
  <c r="H5" i="3"/>
  <c r="I5" i="3" s="1"/>
  <c r="H4" i="3"/>
  <c r="I4" i="3" s="1"/>
  <c r="G16" i="3"/>
  <c r="C16" i="3"/>
  <c r="C17" i="3" s="1"/>
  <c r="O4" i="5" s="1"/>
  <c r="G7" i="2"/>
  <c r="A6" i="5" s="1"/>
  <c r="C8" i="2"/>
  <c r="K9" i="4" l="1"/>
  <c r="L9" i="4" s="1"/>
  <c r="K15" i="4"/>
  <c r="L15" i="4" s="1"/>
  <c r="I6" i="3"/>
  <c r="J11" i="3"/>
  <c r="K11" i="3" s="1"/>
  <c r="L11" i="3" s="1"/>
  <c r="K11" i="4"/>
  <c r="L11" i="4" s="1"/>
  <c r="J10" i="4"/>
  <c r="K7" i="4"/>
  <c r="L7" i="4" s="1"/>
  <c r="J13" i="3"/>
  <c r="K13" i="3" s="1"/>
  <c r="L13" i="3" s="1"/>
  <c r="J12" i="3"/>
  <c r="K12" i="3" s="1"/>
  <c r="L12" i="3" s="1"/>
  <c r="K13" i="4"/>
  <c r="L13" i="4" s="1"/>
  <c r="K14" i="4"/>
  <c r="L14" i="4" s="1"/>
  <c r="K12" i="4"/>
  <c r="L12" i="4" s="1"/>
  <c r="K10" i="4"/>
  <c r="L10" i="4" s="1"/>
  <c r="K8" i="4"/>
  <c r="L8" i="4" s="1"/>
  <c r="H6" i="2" l="1"/>
  <c r="I6" i="2" s="1"/>
  <c r="J6" i="2" s="1"/>
  <c r="K6" i="2" s="1"/>
  <c r="H5" i="2"/>
  <c r="I5" i="2" s="1"/>
  <c r="J5" i="2" s="1"/>
  <c r="K5" i="2" s="1"/>
  <c r="H4" i="2"/>
  <c r="I4" i="2" s="1"/>
  <c r="N4" i="5"/>
  <c r="H6" i="4"/>
  <c r="H9" i="3"/>
  <c r="I9" i="3" s="1"/>
  <c r="J9" i="3" s="1"/>
  <c r="K9" i="3" s="1"/>
  <c r="L9" i="3" s="1"/>
  <c r="I7" i="2" l="1"/>
  <c r="I6" i="4"/>
  <c r="J6" i="4" s="1"/>
  <c r="K6" i="4" s="1"/>
  <c r="L6" i="4" s="1"/>
  <c r="J4" i="2"/>
  <c r="K4" i="2" s="1"/>
  <c r="K7" i="2" s="1"/>
  <c r="B6" i="5" l="1"/>
  <c r="A12" i="5" l="1"/>
  <c r="H5" i="4"/>
  <c r="H4" i="4"/>
  <c r="I14" i="3"/>
  <c r="I8" i="3"/>
  <c r="H7" i="3"/>
  <c r="I15" i="3"/>
  <c r="I10" i="3"/>
  <c r="I4" i="4" l="1"/>
  <c r="J4" i="4" s="1"/>
  <c r="I5" i="4"/>
  <c r="J5" i="4" s="1"/>
  <c r="K5" i="4" s="1"/>
  <c r="L5" i="4" s="1"/>
  <c r="I7" i="3"/>
  <c r="J7" i="3" s="1"/>
  <c r="K7" i="3" s="1"/>
  <c r="L7" i="3" s="1"/>
  <c r="J15" i="3"/>
  <c r="J14" i="3"/>
  <c r="K14" i="3" s="1"/>
  <c r="L14" i="3" s="1"/>
  <c r="J10" i="3"/>
  <c r="K10" i="3" s="1"/>
  <c r="L10" i="3" s="1"/>
  <c r="J8" i="3"/>
  <c r="K15" i="3"/>
  <c r="L15" i="3" s="1"/>
  <c r="K4" i="4"/>
  <c r="L4" i="4" s="1"/>
  <c r="P4" i="5"/>
  <c r="I16" i="3"/>
  <c r="J5" i="3"/>
  <c r="K5" i="3" s="1"/>
  <c r="L5" i="3" s="1"/>
  <c r="J6" i="3"/>
  <c r="K6" i="3" s="1"/>
  <c r="L6" i="3" s="1"/>
  <c r="Q4" i="5" l="1"/>
  <c r="P5" i="5" s="1"/>
  <c r="K8" i="3"/>
  <c r="L8" i="3" s="1"/>
  <c r="L6" i="2"/>
  <c r="J16" i="4"/>
  <c r="E6" i="5" s="1"/>
  <c r="H16" i="4"/>
  <c r="J4" i="3"/>
  <c r="K4" i="3" s="1"/>
  <c r="L4" i="3" s="1"/>
  <c r="D6" i="5"/>
  <c r="L5" i="2"/>
  <c r="N5" i="5" l="1"/>
  <c r="O5" i="5"/>
  <c r="L12" i="5"/>
  <c r="L16" i="3"/>
  <c r="K16" i="3"/>
  <c r="G6" i="5" s="1"/>
  <c r="C6" i="5"/>
  <c r="K6" i="5"/>
  <c r="L16" i="4"/>
  <c r="H6" i="5" s="1"/>
  <c r="C12" i="5" l="1"/>
  <c r="B17" i="5"/>
  <c r="J6" i="5"/>
  <c r="F6" i="5"/>
  <c r="F12" i="5" s="1"/>
  <c r="L4" i="2"/>
  <c r="L7" i="2" s="1"/>
  <c r="B18" i="5" l="1"/>
  <c r="I6" i="5"/>
  <c r="I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Traini Emma</author>
  </authors>
  <commentList>
    <comment ref="F1" authorId="0" shapeId="0" xr:uid="{A19398D1-C2E9-40DD-98C7-B995BAF02D8C}">
      <text>
        <r>
          <rPr>
            <b/>
            <sz val="9"/>
            <color indexed="81"/>
            <rFont val="Tahoma"/>
            <family val="2"/>
          </rPr>
          <t>Traini Emma:</t>
        </r>
        <r>
          <rPr>
            <sz val="9"/>
            <color indexed="81"/>
            <rFont val="Tahoma"/>
            <family val="2"/>
          </rPr>
          <t xml:space="preserve">
Select the value depending on the Separation technology/process (Factors sheet)</t>
        </r>
      </text>
    </comment>
  </commentList>
</comments>
</file>

<file path=xl/sharedStrings.xml><?xml version="1.0" encoding="utf-8"?>
<sst xmlns="http://schemas.openxmlformats.org/spreadsheetml/2006/main" count="274" uniqueCount="129">
  <si>
    <t>Elastomers</t>
  </si>
  <si>
    <t>Glass</t>
  </si>
  <si>
    <t>MONM</t>
  </si>
  <si>
    <t>Oil, grease or similar</t>
  </si>
  <si>
    <t>Acids, cooling agents or similar</t>
  </si>
  <si>
    <t>Electrics and electronic equipment</t>
  </si>
  <si>
    <t>Metal (ferrous)</t>
  </si>
  <si>
    <t>Metal (non-ferrous)</t>
  </si>
  <si>
    <t>Polymer (thermosets)</t>
  </si>
  <si>
    <t>Polymer (thermoplastics)</t>
  </si>
  <si>
    <t>Composites</t>
  </si>
  <si>
    <t>Mineral wools</t>
  </si>
  <si>
    <t>Other inorganic materials (ceramics)</t>
  </si>
  <si>
    <t>1) Pre-treatment</t>
  </si>
  <si>
    <t>Sub-total (kg)</t>
  </si>
  <si>
    <t>(1)</t>
  </si>
  <si>
    <t>(a)</t>
  </si>
  <si>
    <t>(b)</t>
  </si>
  <si>
    <t>Reuse</t>
  </si>
  <si>
    <t>Recycling</t>
  </si>
  <si>
    <t>Energy recovery</t>
  </si>
  <si>
    <t>(2)</t>
  </si>
  <si>
    <t>(7) =  (1) - (2) - (4) - (6)</t>
  </si>
  <si>
    <t>(6) = (5)*(b)</t>
  </si>
  <si>
    <t>(5) = (1) - (2) - (4)</t>
  </si>
  <si>
    <t>(4) = (3)*(a)</t>
  </si>
  <si>
    <t>(3) = (1) - (2)</t>
  </si>
  <si>
    <t>Material category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</si>
  <si>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P,i</t>
    </r>
    <r>
      <rPr>
        <b/>
        <sz val="11"/>
        <color theme="1"/>
        <rFont val="Calibri"/>
        <family val="2"/>
        <scheme val="minor"/>
      </rPr>
      <t xml:space="preserve"> (kg)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</si>
  <si>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MR,i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</si>
  <si>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ER,i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</si>
  <si>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i,W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</si>
  <si>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P,i,Reuse </t>
    </r>
    <r>
      <rPr>
        <b/>
        <sz val="11"/>
        <color theme="1"/>
        <rFont val="Calibri"/>
        <family val="2"/>
        <scheme val="minor"/>
      </rPr>
      <t>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</si>
  <si>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AR,i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</si>
  <si>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P,i,R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</si>
  <si>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AE,i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</si>
  <si>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P,i,E</t>
    </r>
    <r>
      <rPr>
        <b/>
        <sz val="11"/>
        <color theme="1"/>
        <rFont val="Calibri"/>
        <family val="2"/>
        <scheme val="minor"/>
      </rPr>
      <t xml:space="preserve"> (kg)</t>
    </r>
  </si>
  <si>
    <t>modified organic natural materials</t>
  </si>
  <si>
    <r>
      <t>F</t>
    </r>
    <r>
      <rPr>
        <vertAlign val="subscript"/>
        <sz val="11"/>
        <color indexed="8"/>
        <rFont val="Arial"/>
        <family val="2"/>
      </rPr>
      <t>MR</t>
    </r>
  </si>
  <si>
    <t>material recycling factor (suitability of material to be recycled)</t>
  </si>
  <si>
    <r>
      <t>F</t>
    </r>
    <r>
      <rPr>
        <vertAlign val="subscript"/>
        <sz val="11"/>
        <color indexed="8"/>
        <rFont val="Arial"/>
        <family val="2"/>
      </rPr>
      <t>ER</t>
    </r>
  </si>
  <si>
    <t>energy recovery factor (material weight to be recovered as usable energy)</t>
  </si>
  <si>
    <r>
      <t>F</t>
    </r>
    <r>
      <rPr>
        <b/>
        <vertAlign val="subscript"/>
        <sz val="11"/>
        <color indexed="8"/>
        <rFont val="Arial"/>
        <family val="2"/>
      </rPr>
      <t>SL</t>
    </r>
  </si>
  <si>
    <t>shredding loss factor (shredder process efficiency indicating material mass losses during the process)</t>
  </si>
  <si>
    <r>
      <t>m</t>
    </r>
    <r>
      <rPr>
        <vertAlign val="subscript"/>
        <sz val="11"/>
        <rFont val="Arial"/>
        <family val="2"/>
      </rPr>
      <t>P,R</t>
    </r>
  </si>
  <si>
    <t>mass of recyclable materials from pretreatment stage</t>
  </si>
  <si>
    <r>
      <t>m</t>
    </r>
    <r>
      <rPr>
        <vertAlign val="subscript"/>
        <sz val="11"/>
        <rFont val="Arial"/>
        <family val="2"/>
      </rPr>
      <t>P,E</t>
    </r>
  </si>
  <si>
    <t>mass of incinerable materials from pretreatment stage</t>
  </si>
  <si>
    <r>
      <t>m</t>
    </r>
    <r>
      <rPr>
        <vertAlign val="subscript"/>
        <sz val="11"/>
        <rFont val="Arial"/>
        <family val="2"/>
      </rPr>
      <t>D,R</t>
    </r>
  </si>
  <si>
    <t>mass of recyclable materials from dismantling stage</t>
  </si>
  <si>
    <r>
      <t>m</t>
    </r>
    <r>
      <rPr>
        <vertAlign val="subscript"/>
        <sz val="11"/>
        <rFont val="Arial"/>
        <family val="2"/>
      </rPr>
      <t>D,E</t>
    </r>
  </si>
  <si>
    <t>mass of incinerable materials from dismantling stage</t>
  </si>
  <si>
    <r>
      <t>m</t>
    </r>
    <r>
      <rPr>
        <vertAlign val="subscript"/>
        <sz val="11"/>
        <rFont val="Arial"/>
        <family val="2"/>
      </rPr>
      <t>S,R</t>
    </r>
  </si>
  <si>
    <t>mass of recyclable materials from shredding stage</t>
  </si>
  <si>
    <r>
      <t>m</t>
    </r>
    <r>
      <rPr>
        <vertAlign val="subscript"/>
        <sz val="11"/>
        <rFont val="Arial"/>
        <family val="2"/>
      </rPr>
      <t>S,E</t>
    </r>
  </si>
  <si>
    <t>mass of incinerable materials from shredding stage</t>
  </si>
  <si>
    <r>
      <t>m</t>
    </r>
    <r>
      <rPr>
        <vertAlign val="subscript"/>
        <sz val="11"/>
        <rFont val="Arial"/>
        <family val="2"/>
      </rPr>
      <t>W</t>
    </r>
  </si>
  <si>
    <t>mass of residue (waste) from all stages that is not recycled or recovered (landfill)</t>
  </si>
  <si>
    <r>
      <t>R</t>
    </r>
    <r>
      <rPr>
        <b/>
        <vertAlign val="subscript"/>
        <sz val="11"/>
        <color indexed="8"/>
        <rFont val="Arial"/>
        <family val="2"/>
      </rPr>
      <t>cyc</t>
    </r>
  </si>
  <si>
    <t>rate of recyclable materials from all stages</t>
  </si>
  <si>
    <r>
      <t>R</t>
    </r>
    <r>
      <rPr>
        <b/>
        <vertAlign val="subscript"/>
        <sz val="11"/>
        <color indexed="8"/>
        <rFont val="Arial"/>
        <family val="2"/>
      </rPr>
      <t>cov</t>
    </r>
  </si>
  <si>
    <t>rate of recoverable materials from all stages</t>
  </si>
  <si>
    <t>2) Dismantling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</si>
  <si>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D,i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</si>
  <si>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D,i,Reuse </t>
    </r>
    <r>
      <rPr>
        <b/>
        <sz val="11"/>
        <color theme="1"/>
        <rFont val="Calibri"/>
        <family val="2"/>
        <scheme val="minor"/>
      </rPr>
      <t>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</si>
  <si>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D,i,R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</si>
  <si>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D,i,E</t>
    </r>
    <r>
      <rPr>
        <b/>
        <sz val="11"/>
        <color theme="1"/>
        <rFont val="Calibri"/>
        <family val="2"/>
        <scheme val="minor"/>
      </rPr>
      <t xml:space="preserve"> (kg)</t>
    </r>
  </si>
  <si>
    <t>(c)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</si>
  <si>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SL</t>
    </r>
  </si>
  <si>
    <t>Shredding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</si>
  <si>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S,i,S </t>
    </r>
    <r>
      <rPr>
        <b/>
        <sz val="11"/>
        <color theme="1"/>
        <rFont val="Calibri"/>
        <family val="2"/>
        <scheme val="minor"/>
      </rPr>
      <t>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</si>
  <si>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S,i,R</t>
    </r>
    <r>
      <rPr>
        <b/>
        <sz val="11"/>
        <color theme="1"/>
        <rFont val="Calibri"/>
        <family val="2"/>
        <scheme val="minor"/>
      </rPr>
      <t xml:space="preserve"> (kg)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</si>
  <si>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S,i,E</t>
    </r>
    <r>
      <rPr>
        <b/>
        <sz val="11"/>
        <color theme="1"/>
        <rFont val="Calibri"/>
        <family val="2"/>
        <scheme val="minor"/>
      </rPr>
      <t xml:space="preserve"> (kg)</t>
    </r>
  </si>
  <si>
    <t>(2) = (1)*(1-c)</t>
  </si>
  <si>
    <t>(3) = (2)</t>
  </si>
  <si>
    <t>(5) = (2) - (4)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</si>
  <si>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S,i</t>
    </r>
    <r>
      <rPr>
        <b/>
        <sz val="11"/>
        <color theme="1"/>
        <rFont val="Calibri"/>
        <family val="2"/>
        <scheme val="minor"/>
      </rPr>
      <t xml:space="preserve"> (kg)</t>
    </r>
  </si>
  <si>
    <t>EOL MASSES</t>
  </si>
  <si>
    <t>Disposal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</si>
  <si>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P,Reuse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</si>
  <si>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D,Reuse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</si>
  <si>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P,R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</si>
  <si>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D,R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</si>
  <si>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S,R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</si>
  <si>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P,E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</si>
  <si>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D,E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</si>
  <si>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S,E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</si>
  <si>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P,W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</si>
  <si>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D,W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</si>
  <si>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S,W</t>
    </r>
    <r>
      <rPr>
        <b/>
        <sz val="11"/>
        <color theme="1"/>
        <rFont val="Calibri"/>
        <family val="2"/>
        <scheme val="minor"/>
      </rPr>
      <t xml:space="preserve">
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</si>
  <si>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Reuse
</t>
    </r>
    <r>
      <rPr>
        <b/>
        <sz val="11"/>
        <color theme="1"/>
        <rFont val="Calibri"/>
        <family val="2"/>
        <scheme val="minor"/>
      </rPr>
      <t>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</si>
  <si>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R
</t>
    </r>
    <r>
      <rPr>
        <b/>
        <sz val="11"/>
        <color theme="1"/>
        <rFont val="Calibri"/>
        <family val="2"/>
        <scheme val="minor"/>
      </rPr>
      <t>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</si>
  <si>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E
</t>
    </r>
    <r>
      <rPr>
        <b/>
        <sz val="11"/>
        <color theme="1"/>
        <rFont val="Calibri"/>
        <family val="2"/>
        <scheme val="minor"/>
      </rPr>
      <t>[kg]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</si>
  <si>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W
</t>
    </r>
    <r>
      <rPr>
        <b/>
        <sz val="11"/>
        <color theme="1"/>
        <rFont val="Calibri"/>
        <family val="2"/>
        <scheme val="minor"/>
      </rPr>
      <t>[kg]</t>
    </r>
  </si>
  <si>
    <r>
      <t>R</t>
    </r>
    <r>
      <rPr>
        <b/>
        <vertAlign val="subscript"/>
        <sz val="14"/>
        <color indexed="8"/>
        <rFont val="Arial"/>
        <family val="2"/>
      </rPr>
      <t>cyc</t>
    </r>
  </si>
  <si>
    <r>
      <t>R</t>
    </r>
    <r>
      <rPr>
        <b/>
        <vertAlign val="subscript"/>
        <sz val="14"/>
        <color indexed="8"/>
        <rFont val="Arial"/>
        <family val="2"/>
      </rPr>
      <t>cov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</si>
  <si>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V
</t>
    </r>
    <r>
      <rPr>
        <b/>
        <sz val="11"/>
        <color theme="1"/>
        <rFont val="Calibri"/>
        <family val="2"/>
        <scheme val="minor"/>
      </rPr>
      <t>[kg]</t>
    </r>
  </si>
  <si>
    <t>TREATED MASSES</t>
  </si>
  <si>
    <t>Safety glass</t>
  </si>
  <si>
    <r>
      <t>m</t>
    </r>
    <r>
      <rPr>
        <b/>
        <vertAlign val="subscript"/>
        <sz val="11"/>
        <rFont val="Calibri"/>
        <family val="2"/>
        <scheme val="minor"/>
      </rPr>
      <t>i,W</t>
    </r>
    <r>
      <rPr>
        <b/>
        <sz val="11"/>
        <rFont val="Calibri"/>
        <family val="2"/>
        <scheme val="minor"/>
      </rPr>
      <t xml:space="preserve"> (kg)</t>
    </r>
  </si>
  <si>
    <t>Shredding
[kg]</t>
  </si>
  <si>
    <t>Dismantling
[kg]</t>
  </si>
  <si>
    <t>Pre-treatment
[kg]</t>
  </si>
  <si>
    <t>Total
[kg]</t>
  </si>
  <si>
    <t>Magnetic separation</t>
  </si>
  <si>
    <t>Flotation</t>
  </si>
  <si>
    <t>Electrostatic separation with an optical system</t>
  </si>
  <si>
    <t>Min</t>
  </si>
  <si>
    <t>Max</t>
  </si>
  <si>
    <t>Separation technology/process</t>
  </si>
  <si>
    <t>3) Shredding</t>
  </si>
  <si>
    <t>How to complete the UNIFE Recyclability and Recoverability Calculation Spread Sheet.</t>
  </si>
  <si>
    <t>If requested to provide a Recycability and Recoverability Rate, then complete the following:</t>
  </si>
  <si>
    <t>5) Recycability and Recoverability rates will automatically calculated in "Results" sheet</t>
  </si>
  <si>
    <t>4) Insert "Shredding stage"</t>
  </si>
  <si>
    <t>3) Insert "Dismantling stage"</t>
  </si>
  <si>
    <t>2) Insert "Pre-treatment stage"</t>
  </si>
  <si>
    <t xml:space="preserve">1) Insert the "Factors" for the material categories first; For support read the UNIFE Recycling Guideline </t>
  </si>
  <si>
    <t>All rights reserved to UNIFE.</t>
  </si>
  <si>
    <t>Terms of use: https://www.unife.org/terms-of-use/</t>
  </si>
  <si>
    <t> For any further information about these rights or to make a request, please contact UNIFE or its DPO at:</t>
  </si>
  <si>
    <t>By e-mail: general@unife.org</t>
  </si>
  <si>
    <t>By letter: UNIFE – the European Rail Industry, Avenue Louise 221, 1050 Brussel</t>
  </si>
  <si>
    <t>UNIFE:</t>
  </si>
  <si>
    <t>Point of contact UNIFE Life Cycle Assessment Topical Group: https://www.unife.org/life-cycle-assessment/</t>
  </si>
  <si>
    <r>
      <t>For questions regarding the use of this</t>
    </r>
    <r>
      <rPr>
        <b/>
        <sz val="11"/>
        <color theme="1"/>
        <rFont val="Calibri"/>
        <family val="2"/>
        <scheme val="minor"/>
      </rPr>
      <t xml:space="preserve"> tool,</t>
    </r>
    <r>
      <rPr>
        <sz val="11"/>
        <color theme="1"/>
        <rFont val="Calibri"/>
        <family val="2"/>
        <scheme val="minor"/>
      </rPr>
      <t xml:space="preserve"> please contact your customer reference person or the UNIFE Life Cycle Assessment Topical Group.</t>
    </r>
  </si>
  <si>
    <t>Version: 2025 - V1.1</t>
  </si>
  <si>
    <t>This calculation spread sheet is based on Annex A of ISO 21106:2019</t>
  </si>
  <si>
    <t>(7) =  (1)-(4)-(6)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</si>
</sst>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Arial"/>
      <family val="2"/>
    </font>
    <font>
      <vertAlign val="subscript"/>
      <sz val="11"/>
      <color indexed="8"/>
      <name val="Arial"/>
      <family val="2"/>
    </font>
    <font>
      <b/>
      <vertAlign val="subscript"/>
      <sz val="11"/>
      <color indexed="8"/>
      <name val="Arial"/>
      <family val="2"/>
    </font>
    <font>
      <vertAlign val="subscript"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vertAlign val="subscript"/>
      <sz val="14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2" borderId="22" xfId="0" applyFill="1" applyBorder="1"/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43" fontId="0" fillId="0" borderId="2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6" fillId="0" borderId="23" xfId="0" applyFont="1" applyBorder="1" applyAlignment="1">
      <alignment horizontal="center"/>
    </xf>
    <xf numFmtId="43" fontId="6" fillId="0" borderId="24" xfId="1" applyFont="1" applyBorder="1" applyAlignment="1">
      <alignment horizontal="center" vertical="center"/>
    </xf>
    <xf numFmtId="43" fontId="6" fillId="0" borderId="25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28" xfId="0" applyFont="1" applyBorder="1"/>
    <xf numFmtId="0" fontId="2" fillId="0" borderId="0" xfId="0" applyFont="1" applyAlignment="1">
      <alignment horizontal="center" vertical="center"/>
    </xf>
    <xf numFmtId="0" fontId="2" fillId="0" borderId="18" xfId="0" applyFont="1" applyBorder="1"/>
    <xf numFmtId="0" fontId="2" fillId="0" borderId="1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0" fillId="2" borderId="33" xfId="0" applyFill="1" applyBorder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0" fontId="0" fillId="0" borderId="4" xfId="0" applyBorder="1" applyAlignment="1">
      <alignment horizontal="center"/>
    </xf>
    <xf numFmtId="43" fontId="0" fillId="0" borderId="4" xfId="0" applyNumberFormat="1" applyBorder="1" applyAlignment="1">
      <alignment horizontal="center"/>
    </xf>
    <xf numFmtId="0" fontId="2" fillId="0" borderId="0" xfId="0" applyFont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164" fontId="0" fillId="0" borderId="4" xfId="0" applyNumberFormat="1" applyBorder="1"/>
    <xf numFmtId="165" fontId="11" fillId="5" borderId="4" xfId="2" applyNumberFormat="1" applyFont="1" applyFill="1" applyBorder="1"/>
    <xf numFmtId="9" fontId="0" fillId="0" borderId="4" xfId="2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/>
    <xf numFmtId="0" fontId="2" fillId="0" borderId="42" xfId="0" applyFont="1" applyBorder="1"/>
    <xf numFmtId="164" fontId="0" fillId="0" borderId="16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2" fillId="0" borderId="34" xfId="0" applyFont="1" applyBorder="1"/>
    <xf numFmtId="0" fontId="0" fillId="2" borderId="25" xfId="0" applyFill="1" applyBorder="1"/>
    <xf numFmtId="164" fontId="17" fillId="0" borderId="23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2" borderId="44" xfId="0" applyFill="1" applyBorder="1"/>
    <xf numFmtId="49" fontId="2" fillId="0" borderId="48" xfId="0" applyNumberFormat="1" applyFont="1" applyBorder="1" applyAlignment="1">
      <alignment horizontal="center" vertical="center"/>
    </xf>
    <xf numFmtId="43" fontId="0" fillId="0" borderId="47" xfId="0" applyNumberFormat="1" applyBorder="1"/>
    <xf numFmtId="43" fontId="0" fillId="0" borderId="47" xfId="1" applyFont="1" applyBorder="1" applyAlignment="1">
      <alignment vertical="center"/>
    </xf>
    <xf numFmtId="43" fontId="0" fillId="0" borderId="48" xfId="1" applyFont="1" applyBorder="1" applyAlignment="1">
      <alignment vertical="center"/>
    </xf>
    <xf numFmtId="43" fontId="0" fillId="0" borderId="41" xfId="0" applyNumberFormat="1" applyBorder="1"/>
    <xf numFmtId="0" fontId="2" fillId="0" borderId="32" xfId="0" applyFont="1" applyBorder="1"/>
    <xf numFmtId="43" fontId="0" fillId="0" borderId="50" xfId="0" applyNumberFormat="1" applyBorder="1"/>
    <xf numFmtId="0" fontId="0" fillId="3" borderId="3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51" xfId="0" applyNumberForma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2" borderId="54" xfId="0" applyFill="1" applyBorder="1"/>
    <xf numFmtId="43" fontId="0" fillId="0" borderId="46" xfId="0" applyNumberFormat="1" applyBorder="1"/>
    <xf numFmtId="43" fontId="0" fillId="0" borderId="52" xfId="0" applyNumberFormat="1" applyBorder="1"/>
    <xf numFmtId="43" fontId="0" fillId="0" borderId="55" xfId="0" applyNumberFormat="1" applyBorder="1"/>
    <xf numFmtId="43" fontId="0" fillId="0" borderId="47" xfId="1" applyFont="1" applyBorder="1"/>
    <xf numFmtId="43" fontId="0" fillId="0" borderId="52" xfId="1" applyFont="1" applyBorder="1"/>
    <xf numFmtId="0" fontId="18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3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57" xfId="0" applyBorder="1"/>
    <xf numFmtId="0" fontId="0" fillId="0" borderId="58" xfId="0" applyBorder="1"/>
    <xf numFmtId="0" fontId="0" fillId="0" borderId="51" xfId="0" applyBorder="1"/>
    <xf numFmtId="0" fontId="0" fillId="0" borderId="3" xfId="0" applyBorder="1"/>
    <xf numFmtId="0" fontId="0" fillId="0" borderId="53" xfId="0" applyBorder="1"/>
    <xf numFmtId="0" fontId="0" fillId="0" borderId="50" xfId="0" applyBorder="1"/>
    <xf numFmtId="0" fontId="0" fillId="0" borderId="47" xfId="0" applyBorder="1"/>
    <xf numFmtId="0" fontId="0" fillId="0" borderId="52" xfId="0" applyBorder="1"/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18" fillId="0" borderId="0" xfId="0" applyFont="1"/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43" fontId="0" fillId="0" borderId="4" xfId="1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1</xdr:row>
      <xdr:rowOff>33908</xdr:rowOff>
    </xdr:from>
    <xdr:to>
      <xdr:col>4</xdr:col>
      <xdr:colOff>15639</xdr:colOff>
      <xdr:row>6</xdr:row>
      <xdr:rowOff>13487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D8B7EB7-1454-C4F6-8197-C9E42B23D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216788"/>
          <a:ext cx="2332119" cy="893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14</xdr:row>
      <xdr:rowOff>142875</xdr:rowOff>
    </xdr:from>
    <xdr:to>
      <xdr:col>7</xdr:col>
      <xdr:colOff>618501</xdr:colOff>
      <xdr:row>18</xdr:row>
      <xdr:rowOff>18951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3217711-47D8-A18B-4238-5452E2115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5" y="2943225"/>
          <a:ext cx="4990476" cy="79047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838200</xdr:colOff>
      <xdr:row>14</xdr:row>
      <xdr:rowOff>180975</xdr:rowOff>
    </xdr:from>
    <xdr:to>
      <xdr:col>11</xdr:col>
      <xdr:colOff>504364</xdr:colOff>
      <xdr:row>17</xdr:row>
      <xdr:rowOff>209465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7355A3-5010-0BDC-CB12-503A81A23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0" y="2981325"/>
          <a:ext cx="3685714" cy="67619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9CD4F-114C-4E79-8767-0D4751AE50D5}">
  <dimension ref="B8:E34"/>
  <sheetViews>
    <sheetView tabSelected="1" workbookViewId="0"/>
  </sheetViews>
  <sheetFormatPr defaultColWidth="11.42578125" defaultRowHeight="15" x14ac:dyDescent="0.25"/>
  <sheetData>
    <row r="8" spans="2:5" x14ac:dyDescent="0.25">
      <c r="B8" t="s">
        <v>126</v>
      </c>
    </row>
    <row r="10" spans="2:5" x14ac:dyDescent="0.25">
      <c r="B10" s="107" t="s">
        <v>127</v>
      </c>
      <c r="C10" s="107"/>
      <c r="D10" s="107"/>
      <c r="E10" s="107"/>
    </row>
    <row r="12" spans="2:5" x14ac:dyDescent="0.25">
      <c r="B12" t="s">
        <v>118</v>
      </c>
    </row>
    <row r="14" spans="2:5" x14ac:dyDescent="0.25">
      <c r="B14" t="s">
        <v>124</v>
      </c>
    </row>
    <row r="16" spans="2:5" x14ac:dyDescent="0.25">
      <c r="B16" t="s">
        <v>125</v>
      </c>
    </row>
    <row r="19" spans="2:2" x14ac:dyDescent="0.25">
      <c r="B19" s="42" t="s">
        <v>111</v>
      </c>
    </row>
    <row r="21" spans="2:2" x14ac:dyDescent="0.25">
      <c r="B21" t="s">
        <v>112</v>
      </c>
    </row>
    <row r="22" spans="2:2" x14ac:dyDescent="0.25">
      <c r="B22" t="s">
        <v>117</v>
      </c>
    </row>
    <row r="23" spans="2:2" x14ac:dyDescent="0.25">
      <c r="B23" t="s">
        <v>116</v>
      </c>
    </row>
    <row r="24" spans="2:2" x14ac:dyDescent="0.25">
      <c r="B24" t="s">
        <v>115</v>
      </c>
    </row>
    <row r="25" spans="2:2" x14ac:dyDescent="0.25">
      <c r="B25" t="s">
        <v>114</v>
      </c>
    </row>
    <row r="26" spans="2:2" x14ac:dyDescent="0.25">
      <c r="B26" t="s">
        <v>113</v>
      </c>
    </row>
    <row r="28" spans="2:2" x14ac:dyDescent="0.25">
      <c r="B28" s="42" t="s">
        <v>119</v>
      </c>
    </row>
    <row r="30" spans="2:2" x14ac:dyDescent="0.25">
      <c r="B30" s="42" t="s">
        <v>120</v>
      </c>
    </row>
    <row r="31" spans="2:2" x14ac:dyDescent="0.25">
      <c r="B31" t="s">
        <v>123</v>
      </c>
    </row>
    <row r="33" spans="2:2" x14ac:dyDescent="0.25">
      <c r="B33" t="s">
        <v>121</v>
      </c>
    </row>
    <row r="34" spans="2:2" x14ac:dyDescent="0.25">
      <c r="B34" t="s">
        <v>122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E4F4-5816-41BD-8E9F-44F14046D2B0}">
  <sheetPr>
    <tabColor theme="7" tint="0.79998168889431442"/>
  </sheetPr>
  <dimension ref="A1:L24"/>
  <sheetViews>
    <sheetView workbookViewId="0">
      <selection activeCell="I14" sqref="I14"/>
    </sheetView>
  </sheetViews>
  <sheetFormatPr defaultColWidth="8.85546875" defaultRowHeight="15" x14ac:dyDescent="0.25"/>
  <cols>
    <col min="1" max="1" width="16.7109375" customWidth="1"/>
    <col min="2" max="2" width="32.28515625" bestFit="1" customWidth="1"/>
    <col min="3" max="3" width="13.7109375" customWidth="1"/>
    <col min="6" max="6" width="1.85546875" customWidth="1"/>
    <col min="7" max="7" width="15.85546875" customWidth="1"/>
    <col min="8" max="8" width="21" customWidth="1"/>
    <col min="9" max="9" width="22" customWidth="1"/>
    <col min="10" max="10" width="20.42578125" customWidth="1"/>
    <col min="11" max="11" width="20.7109375" customWidth="1"/>
    <col min="12" max="12" width="23.140625" customWidth="1"/>
  </cols>
  <sheetData>
    <row r="1" spans="1:12" ht="18" customHeight="1" x14ac:dyDescent="0.25">
      <c r="A1" s="117" t="s">
        <v>27</v>
      </c>
      <c r="B1" s="118"/>
      <c r="C1" s="113" t="s">
        <v>28</v>
      </c>
      <c r="D1" s="115" t="s">
        <v>29</v>
      </c>
      <c r="E1" s="111" t="s">
        <v>30</v>
      </c>
      <c r="G1" s="22" t="s">
        <v>18</v>
      </c>
      <c r="H1" s="110" t="s">
        <v>19</v>
      </c>
      <c r="I1" s="110"/>
      <c r="J1" s="110" t="s">
        <v>20</v>
      </c>
      <c r="K1" s="110"/>
      <c r="L1" s="111" t="s">
        <v>31</v>
      </c>
    </row>
    <row r="2" spans="1:12" ht="18" x14ac:dyDescent="0.25">
      <c r="A2" s="119"/>
      <c r="B2" s="120"/>
      <c r="C2" s="114"/>
      <c r="D2" s="116"/>
      <c r="E2" s="112"/>
      <c r="F2" s="2"/>
      <c r="G2" s="18" t="s">
        <v>32</v>
      </c>
      <c r="H2" s="16" t="s">
        <v>33</v>
      </c>
      <c r="I2" s="16" t="s">
        <v>34</v>
      </c>
      <c r="J2" s="16" t="s">
        <v>35</v>
      </c>
      <c r="K2" s="16" t="s">
        <v>36</v>
      </c>
      <c r="L2" s="112"/>
    </row>
    <row r="3" spans="1:12" ht="15.75" thickBot="1" x14ac:dyDescent="0.3">
      <c r="A3" s="119"/>
      <c r="B3" s="120"/>
      <c r="C3" s="64" t="s">
        <v>15</v>
      </c>
      <c r="D3" s="60" t="s">
        <v>16</v>
      </c>
      <c r="E3" s="17" t="s">
        <v>17</v>
      </c>
      <c r="F3" s="2"/>
      <c r="G3" s="19" t="s">
        <v>21</v>
      </c>
      <c r="H3" s="20" t="s">
        <v>26</v>
      </c>
      <c r="I3" s="20" t="s">
        <v>25</v>
      </c>
      <c r="J3" s="20" t="s">
        <v>24</v>
      </c>
      <c r="K3" s="20" t="s">
        <v>23</v>
      </c>
      <c r="L3" s="21" t="s">
        <v>22</v>
      </c>
    </row>
    <row r="4" spans="1:12" x14ac:dyDescent="0.25">
      <c r="A4" s="121" t="s">
        <v>13</v>
      </c>
      <c r="B4" s="23" t="s">
        <v>5</v>
      </c>
      <c r="C4" s="81"/>
      <c r="D4" s="78">
        <f>Factors!B10</f>
        <v>0</v>
      </c>
      <c r="E4" s="3">
        <f>Factors!C10</f>
        <v>0</v>
      </c>
      <c r="F4" s="2"/>
      <c r="G4" s="101"/>
      <c r="H4" s="9">
        <f>C4-G4</f>
        <v>0</v>
      </c>
      <c r="I4" s="9">
        <f>H4*D4</f>
        <v>0</v>
      </c>
      <c r="J4" s="9">
        <f>C4-G4-I4</f>
        <v>0</v>
      </c>
      <c r="K4" s="9">
        <f>J4*E4</f>
        <v>0</v>
      </c>
      <c r="L4" s="12">
        <f>C4-G4-I4-K4</f>
        <v>0</v>
      </c>
    </row>
    <row r="5" spans="1:12" x14ac:dyDescent="0.25">
      <c r="A5" s="122"/>
      <c r="B5" s="24" t="s">
        <v>3</v>
      </c>
      <c r="C5" s="65"/>
      <c r="D5" s="61">
        <f>Factors!B16</f>
        <v>0.61</v>
      </c>
      <c r="E5" s="5">
        <f>Factors!C16</f>
        <v>0</v>
      </c>
      <c r="F5" s="2"/>
      <c r="G5" s="102"/>
      <c r="H5" s="10">
        <f>C5-G5</f>
        <v>0</v>
      </c>
      <c r="I5" s="10">
        <f t="shared" ref="I5" si="0">H5*D5</f>
        <v>0</v>
      </c>
      <c r="J5" s="10">
        <f>C5-G5-I5</f>
        <v>0</v>
      </c>
      <c r="K5" s="10">
        <f>J5*E5</f>
        <v>0</v>
      </c>
      <c r="L5" s="13">
        <f t="shared" ref="L5:L6" si="1">C5-G5-I5-K5</f>
        <v>0</v>
      </c>
    </row>
    <row r="6" spans="1:12" ht="15.75" thickBot="1" x14ac:dyDescent="0.3">
      <c r="A6" s="122"/>
      <c r="B6" s="53" t="s">
        <v>4</v>
      </c>
      <c r="C6" s="82"/>
      <c r="D6" s="79">
        <f>Factors!B17</f>
        <v>0</v>
      </c>
      <c r="E6" s="6">
        <f>Factors!C17</f>
        <v>0</v>
      </c>
      <c r="F6" s="2"/>
      <c r="G6" s="103"/>
      <c r="H6" s="11">
        <f>C6-G6</f>
        <v>0</v>
      </c>
      <c r="I6" s="51">
        <f>H6*D6</f>
        <v>0</v>
      </c>
      <c r="J6" s="11">
        <f>C6-G6-I6</f>
        <v>0</v>
      </c>
      <c r="K6" s="11">
        <f>J6*E6</f>
        <v>0</v>
      </c>
      <c r="L6" s="14">
        <f t="shared" si="1"/>
        <v>0</v>
      </c>
    </row>
    <row r="7" spans="1:12" ht="19.5" thickBot="1" x14ac:dyDescent="0.35">
      <c r="A7" s="108" t="s">
        <v>14</v>
      </c>
      <c r="B7" s="109"/>
      <c r="C7" s="83">
        <f>SUM(C4:C6)</f>
        <v>0</v>
      </c>
      <c r="D7" s="80"/>
      <c r="E7" s="1"/>
      <c r="G7" s="25">
        <f>SUM(G4:G6)</f>
        <v>0</v>
      </c>
      <c r="H7" s="15"/>
      <c r="I7" s="26">
        <f>SUM(I4:I6)</f>
        <v>0</v>
      </c>
      <c r="J7" s="15"/>
      <c r="K7" s="26">
        <f>SUM(K4:K6)</f>
        <v>0</v>
      </c>
      <c r="L7" s="27">
        <f>SUM(L4:L6)</f>
        <v>0</v>
      </c>
    </row>
    <row r="8" spans="1:12" x14ac:dyDescent="0.25">
      <c r="C8" s="38">
        <f>_xlfn.CEILING.MATH(C7)</f>
        <v>0</v>
      </c>
    </row>
    <row r="9" spans="1:12" x14ac:dyDescent="0.25">
      <c r="B9" s="42"/>
      <c r="I9" s="37"/>
      <c r="J9" s="37"/>
      <c r="L9" s="38"/>
    </row>
    <row r="10" spans="1:12" x14ac:dyDescent="0.25">
      <c r="J10" s="37"/>
      <c r="L10" s="37"/>
    </row>
    <row r="11" spans="1:12" x14ac:dyDescent="0.25">
      <c r="J11" s="37"/>
      <c r="L11" s="37"/>
    </row>
    <row r="12" spans="1:12" x14ac:dyDescent="0.25">
      <c r="A12" s="28" t="s">
        <v>2</v>
      </c>
      <c r="B12" s="29" t="s">
        <v>37</v>
      </c>
      <c r="L12" s="37"/>
    </row>
    <row r="13" spans="1:12" ht="18.75" x14ac:dyDescent="0.35">
      <c r="A13" s="28" t="s">
        <v>38</v>
      </c>
      <c r="B13" s="29" t="s">
        <v>39</v>
      </c>
    </row>
    <row r="14" spans="1:12" ht="18.75" x14ac:dyDescent="0.35">
      <c r="A14" s="28" t="s">
        <v>40</v>
      </c>
      <c r="B14" s="29" t="s">
        <v>41</v>
      </c>
    </row>
    <row r="15" spans="1:12" ht="16.5" x14ac:dyDescent="0.3">
      <c r="A15" s="28" t="s">
        <v>42</v>
      </c>
      <c r="B15" s="29" t="s">
        <v>43</v>
      </c>
      <c r="K15" s="37"/>
    </row>
    <row r="16" spans="1:12" ht="18.75" x14ac:dyDescent="0.35">
      <c r="A16" s="28" t="s">
        <v>44</v>
      </c>
      <c r="B16" s="29" t="s">
        <v>45</v>
      </c>
    </row>
    <row r="17" spans="1:2" ht="18.75" x14ac:dyDescent="0.35">
      <c r="A17" s="28" t="s">
        <v>46</v>
      </c>
      <c r="B17" s="29" t="s">
        <v>47</v>
      </c>
    </row>
    <row r="18" spans="1:2" ht="18.75" x14ac:dyDescent="0.35">
      <c r="A18" s="28" t="s">
        <v>48</v>
      </c>
      <c r="B18" s="29" t="s">
        <v>49</v>
      </c>
    </row>
    <row r="19" spans="1:2" ht="18.75" x14ac:dyDescent="0.35">
      <c r="A19" s="28" t="s">
        <v>50</v>
      </c>
      <c r="B19" s="29" t="s">
        <v>51</v>
      </c>
    </row>
    <row r="20" spans="1:2" ht="18.75" x14ac:dyDescent="0.35">
      <c r="A20" s="28" t="s">
        <v>52</v>
      </c>
      <c r="B20" s="29" t="s">
        <v>53</v>
      </c>
    </row>
    <row r="21" spans="1:2" ht="18.75" x14ac:dyDescent="0.35">
      <c r="A21" s="28" t="s">
        <v>54</v>
      </c>
      <c r="B21" s="29" t="s">
        <v>55</v>
      </c>
    </row>
    <row r="22" spans="1:2" ht="18.75" x14ac:dyDescent="0.35">
      <c r="A22" s="28" t="s">
        <v>56</v>
      </c>
      <c r="B22" s="29" t="s">
        <v>57</v>
      </c>
    </row>
    <row r="23" spans="1:2" ht="16.5" x14ac:dyDescent="0.3">
      <c r="A23" s="28" t="s">
        <v>58</v>
      </c>
      <c r="B23" s="29" t="s">
        <v>59</v>
      </c>
    </row>
    <row r="24" spans="1:2" ht="16.5" x14ac:dyDescent="0.3">
      <c r="A24" s="28" t="s">
        <v>60</v>
      </c>
      <c r="B24" s="29" t="s">
        <v>61</v>
      </c>
    </row>
  </sheetData>
  <mergeCells count="9">
    <mergeCell ref="A7:B7"/>
    <mergeCell ref="H1:I1"/>
    <mergeCell ref="J1:K1"/>
    <mergeCell ref="L1:L2"/>
    <mergeCell ref="C1:C2"/>
    <mergeCell ref="D1:D2"/>
    <mergeCell ref="E1:E2"/>
    <mergeCell ref="A1:B3"/>
    <mergeCell ref="A4:A6"/>
  </mergeCells>
  <pageMargins left="0.7" right="0.7" top="0.75" bottom="0.75" header="0.3" footer="0.3"/>
  <ignoredErrors>
    <ignoredError sqref="C3 G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A334-D8DF-4766-A217-379D174F7A09}">
  <sheetPr>
    <tabColor theme="7" tint="0.59999389629810485"/>
  </sheetPr>
  <dimension ref="A1:L32"/>
  <sheetViews>
    <sheetView workbookViewId="0">
      <selection activeCell="C16" sqref="C16"/>
    </sheetView>
  </sheetViews>
  <sheetFormatPr defaultColWidth="8.85546875" defaultRowHeight="15" x14ac:dyDescent="0.25"/>
  <cols>
    <col min="1" max="1" width="15.7109375" customWidth="1"/>
    <col min="2" max="2" width="35.5703125" customWidth="1"/>
    <col min="3" max="3" width="14.5703125" customWidth="1"/>
    <col min="6" max="6" width="2" customWidth="1"/>
    <col min="7" max="7" width="18.85546875" customWidth="1"/>
    <col min="8" max="8" width="20.140625" customWidth="1"/>
    <col min="9" max="9" width="24.28515625" customWidth="1"/>
    <col min="10" max="10" width="24.7109375" customWidth="1"/>
    <col min="11" max="11" width="20.140625" customWidth="1"/>
    <col min="12" max="12" width="21" customWidth="1"/>
  </cols>
  <sheetData>
    <row r="1" spans="1:12" ht="15.75" x14ac:dyDescent="0.25">
      <c r="A1" s="117" t="s">
        <v>27</v>
      </c>
      <c r="B1" s="125"/>
      <c r="C1" s="113" t="s">
        <v>63</v>
      </c>
      <c r="D1" s="115" t="s">
        <v>29</v>
      </c>
      <c r="E1" s="111" t="s">
        <v>30</v>
      </c>
      <c r="F1" s="30"/>
      <c r="G1" s="22" t="s">
        <v>18</v>
      </c>
      <c r="H1" s="110" t="s">
        <v>19</v>
      </c>
      <c r="I1" s="110"/>
      <c r="J1" s="110" t="s">
        <v>20</v>
      </c>
      <c r="K1" s="110"/>
      <c r="L1" s="111" t="s">
        <v>31</v>
      </c>
    </row>
    <row r="2" spans="1:12" ht="18" x14ac:dyDescent="0.25">
      <c r="A2" s="119"/>
      <c r="B2" s="126"/>
      <c r="C2" s="114"/>
      <c r="D2" s="116"/>
      <c r="E2" s="112"/>
      <c r="F2" s="31"/>
      <c r="G2" s="18" t="s">
        <v>64</v>
      </c>
      <c r="H2" s="16" t="s">
        <v>33</v>
      </c>
      <c r="I2" s="16" t="s">
        <v>65</v>
      </c>
      <c r="J2" s="16" t="s">
        <v>35</v>
      </c>
      <c r="K2" s="16" t="s">
        <v>66</v>
      </c>
      <c r="L2" s="112"/>
    </row>
    <row r="3" spans="1:12" ht="15.75" thickBot="1" x14ac:dyDescent="0.3">
      <c r="A3" s="127"/>
      <c r="B3" s="128"/>
      <c r="C3" s="76" t="s">
        <v>15</v>
      </c>
      <c r="D3" s="77" t="s">
        <v>16</v>
      </c>
      <c r="E3" s="21" t="s">
        <v>17</v>
      </c>
      <c r="F3" s="31"/>
      <c r="G3" s="19" t="s">
        <v>21</v>
      </c>
      <c r="H3" s="20" t="s">
        <v>26</v>
      </c>
      <c r="I3" s="20" t="s">
        <v>25</v>
      </c>
      <c r="J3" s="20" t="s">
        <v>24</v>
      </c>
      <c r="K3" s="20" t="s">
        <v>23</v>
      </c>
      <c r="L3" s="21" t="s">
        <v>22</v>
      </c>
    </row>
    <row r="4" spans="1:12" x14ac:dyDescent="0.25">
      <c r="A4" s="129" t="s">
        <v>62</v>
      </c>
      <c r="B4" s="32" t="s">
        <v>6</v>
      </c>
      <c r="C4" s="81"/>
      <c r="D4" s="78">
        <f>Factors!B4</f>
        <v>0.99</v>
      </c>
      <c r="E4" s="78">
        <f>Factors!C4</f>
        <v>0</v>
      </c>
      <c r="F4" s="2"/>
      <c r="G4" s="7"/>
      <c r="H4" s="9">
        <f>C4-G4</f>
        <v>0</v>
      </c>
      <c r="I4" s="9">
        <f>H4*D4</f>
        <v>0</v>
      </c>
      <c r="J4" s="9">
        <f>C4-G4-I4</f>
        <v>0</v>
      </c>
      <c r="K4" s="9">
        <f t="shared" ref="K4:K13" si="0">J4*E4</f>
        <v>0</v>
      </c>
      <c r="L4" s="12">
        <f>C4-G4-I4-K4</f>
        <v>0</v>
      </c>
    </row>
    <row r="5" spans="1:12" x14ac:dyDescent="0.25">
      <c r="A5" s="130"/>
      <c r="B5" s="33" t="s">
        <v>7</v>
      </c>
      <c r="C5" s="65"/>
      <c r="D5" s="61">
        <f>Factors!B5</f>
        <v>0.99</v>
      </c>
      <c r="E5" s="61">
        <f>Factors!C5</f>
        <v>0</v>
      </c>
      <c r="F5" s="2"/>
      <c r="G5" s="8"/>
      <c r="H5" s="10">
        <f>C5-G5</f>
        <v>0</v>
      </c>
      <c r="I5" s="10">
        <f>H5*D5</f>
        <v>0</v>
      </c>
      <c r="J5" s="10">
        <f t="shared" ref="J5:J6" si="1">C5-G5-I5</f>
        <v>0</v>
      </c>
      <c r="K5" s="10">
        <f t="shared" si="0"/>
        <v>0</v>
      </c>
      <c r="L5" s="13">
        <f>C5-G5-I5-K5</f>
        <v>0</v>
      </c>
    </row>
    <row r="6" spans="1:12" x14ac:dyDescent="0.25">
      <c r="A6" s="130"/>
      <c r="B6" s="33" t="s">
        <v>0</v>
      </c>
      <c r="C6" s="65"/>
      <c r="D6" s="61">
        <f>Factors!B6</f>
        <v>0</v>
      </c>
      <c r="E6" s="61">
        <f>Factors!C6</f>
        <v>0</v>
      </c>
      <c r="F6" s="2"/>
      <c r="G6" s="8"/>
      <c r="H6" s="10">
        <f>C6-G6</f>
        <v>0</v>
      </c>
      <c r="I6" s="10">
        <f>H6*D6</f>
        <v>0</v>
      </c>
      <c r="J6" s="10">
        <f t="shared" si="1"/>
        <v>0</v>
      </c>
      <c r="K6" s="10">
        <f t="shared" si="0"/>
        <v>0</v>
      </c>
      <c r="L6" s="13">
        <f>C6-G6-I6-K6</f>
        <v>0</v>
      </c>
    </row>
    <row r="7" spans="1:12" x14ac:dyDescent="0.25">
      <c r="A7" s="130"/>
      <c r="B7" s="33" t="s">
        <v>8</v>
      </c>
      <c r="C7" s="65"/>
      <c r="D7" s="61">
        <f>Factors!B7</f>
        <v>0.35899999999999999</v>
      </c>
      <c r="E7" s="61">
        <f>Factors!C7</f>
        <v>0.67800000000000005</v>
      </c>
      <c r="G7" s="8"/>
      <c r="H7" s="10">
        <f t="shared" ref="H7" si="2">C7-G7</f>
        <v>0</v>
      </c>
      <c r="I7" s="10">
        <f>H7*D7</f>
        <v>0</v>
      </c>
      <c r="J7" s="10">
        <f t="shared" ref="J7" si="3">C7-G7-I7</f>
        <v>0</v>
      </c>
      <c r="K7" s="10">
        <f t="shared" si="0"/>
        <v>0</v>
      </c>
      <c r="L7" s="13">
        <f>C7-G7-I7-K7</f>
        <v>0</v>
      </c>
    </row>
    <row r="8" spans="1:12" x14ac:dyDescent="0.25">
      <c r="A8" s="130"/>
      <c r="B8" s="33" t="s">
        <v>9</v>
      </c>
      <c r="C8" s="84"/>
      <c r="D8" s="61">
        <f>Factors!B8</f>
        <v>0.35899999999999999</v>
      </c>
      <c r="E8" s="61">
        <f>Factors!C8</f>
        <v>0.67800000000000005</v>
      </c>
      <c r="G8" s="8"/>
      <c r="H8" s="10">
        <f t="shared" ref="H8:H15" si="4">C8-G8</f>
        <v>0</v>
      </c>
      <c r="I8" s="10">
        <f t="shared" ref="I8:I15" si="5">H8*D8</f>
        <v>0</v>
      </c>
      <c r="J8" s="10">
        <f t="shared" ref="J8:J10" si="6">C8-G8-I8</f>
        <v>0</v>
      </c>
      <c r="K8" s="10">
        <f t="shared" si="0"/>
        <v>0</v>
      </c>
      <c r="L8" s="13">
        <f t="shared" ref="L8" si="7">C8-G8-I8-K8</f>
        <v>0</v>
      </c>
    </row>
    <row r="9" spans="1:12" x14ac:dyDescent="0.25">
      <c r="A9" s="130"/>
      <c r="B9" s="33" t="s">
        <v>10</v>
      </c>
      <c r="C9" s="84"/>
      <c r="D9" s="61">
        <f>Factors!B9</f>
        <v>0</v>
      </c>
      <c r="E9" s="61">
        <f>Factors!C9</f>
        <v>0</v>
      </c>
      <c r="G9" s="8"/>
      <c r="H9" s="10">
        <f t="shared" si="4"/>
        <v>0</v>
      </c>
      <c r="I9" s="10">
        <f>H9*D9</f>
        <v>0</v>
      </c>
      <c r="J9" s="10">
        <f>C9-G9-I9</f>
        <v>0</v>
      </c>
      <c r="K9" s="10">
        <f t="shared" si="0"/>
        <v>0</v>
      </c>
      <c r="L9" s="13">
        <f t="shared" ref="L9:L15" si="8">C9-G9-I9-K9</f>
        <v>0</v>
      </c>
    </row>
    <row r="10" spans="1:12" x14ac:dyDescent="0.25">
      <c r="A10" s="130"/>
      <c r="B10" s="33" t="s">
        <v>5</v>
      </c>
      <c r="C10" s="84"/>
      <c r="D10" s="61">
        <f>Factors!B10</f>
        <v>0</v>
      </c>
      <c r="E10" s="61">
        <f>Factors!C10</f>
        <v>0</v>
      </c>
      <c r="G10" s="8"/>
      <c r="H10" s="10">
        <f t="shared" si="4"/>
        <v>0</v>
      </c>
      <c r="I10" s="10">
        <f t="shared" si="5"/>
        <v>0</v>
      </c>
      <c r="J10" s="10">
        <f t="shared" si="6"/>
        <v>0</v>
      </c>
      <c r="K10" s="10">
        <f t="shared" si="0"/>
        <v>0</v>
      </c>
      <c r="L10" s="13">
        <f t="shared" si="8"/>
        <v>0</v>
      </c>
    </row>
    <row r="11" spans="1:12" x14ac:dyDescent="0.25">
      <c r="A11" s="130"/>
      <c r="B11" s="33" t="s">
        <v>1</v>
      </c>
      <c r="C11" s="84"/>
      <c r="D11" s="61">
        <f>Factors!B11</f>
        <v>1</v>
      </c>
      <c r="E11" s="61">
        <f>Factors!C11</f>
        <v>0</v>
      </c>
      <c r="G11" s="8"/>
      <c r="H11" s="10">
        <f t="shared" si="4"/>
        <v>0</v>
      </c>
      <c r="I11" s="10">
        <f>H11*D11</f>
        <v>0</v>
      </c>
      <c r="J11" s="10">
        <f>C11-G11-I11</f>
        <v>0</v>
      </c>
      <c r="K11" s="10">
        <f t="shared" si="0"/>
        <v>0</v>
      </c>
      <c r="L11" s="13">
        <f t="shared" si="8"/>
        <v>0</v>
      </c>
    </row>
    <row r="12" spans="1:12" x14ac:dyDescent="0.25">
      <c r="A12" s="130"/>
      <c r="B12" s="33" t="s">
        <v>98</v>
      </c>
      <c r="C12" s="84"/>
      <c r="D12" s="61">
        <f>Factors!B12</f>
        <v>1</v>
      </c>
      <c r="E12" s="61">
        <f>Factors!C12</f>
        <v>0</v>
      </c>
      <c r="G12" s="8"/>
      <c r="H12" s="10">
        <f t="shared" si="4"/>
        <v>0</v>
      </c>
      <c r="I12" s="10">
        <f>H12*D12</f>
        <v>0</v>
      </c>
      <c r="J12" s="10">
        <f>C12-G12-I12</f>
        <v>0</v>
      </c>
      <c r="K12" s="10">
        <f t="shared" si="0"/>
        <v>0</v>
      </c>
      <c r="L12" s="13">
        <f t="shared" si="8"/>
        <v>0</v>
      </c>
    </row>
    <row r="13" spans="1:12" x14ac:dyDescent="0.25">
      <c r="A13" s="130"/>
      <c r="B13" s="33" t="s">
        <v>12</v>
      </c>
      <c r="C13" s="84"/>
      <c r="D13" s="61">
        <f>Factors!B13</f>
        <v>0.8</v>
      </c>
      <c r="E13" s="61">
        <f>Factors!C13</f>
        <v>0</v>
      </c>
      <c r="G13" s="8"/>
      <c r="H13" s="10">
        <f t="shared" si="4"/>
        <v>0</v>
      </c>
      <c r="I13" s="10">
        <f>H13*D13</f>
        <v>0</v>
      </c>
      <c r="J13" s="10">
        <f>C13-G13-I13</f>
        <v>0</v>
      </c>
      <c r="K13" s="10">
        <f t="shared" si="0"/>
        <v>0</v>
      </c>
      <c r="L13" s="13">
        <f t="shared" si="8"/>
        <v>0</v>
      </c>
    </row>
    <row r="14" spans="1:12" x14ac:dyDescent="0.25">
      <c r="A14" s="130"/>
      <c r="B14" s="33" t="s">
        <v>11</v>
      </c>
      <c r="C14" s="84"/>
      <c r="D14" s="61">
        <f>Factors!B14</f>
        <v>1</v>
      </c>
      <c r="E14" s="61">
        <f>Factors!C14</f>
        <v>0</v>
      </c>
      <c r="G14" s="8"/>
      <c r="H14" s="10">
        <f t="shared" si="4"/>
        <v>0</v>
      </c>
      <c r="I14" s="10">
        <f t="shared" si="5"/>
        <v>0</v>
      </c>
      <c r="J14" s="10">
        <f>C14-G14-I14</f>
        <v>0</v>
      </c>
      <c r="K14" s="10">
        <f t="shared" ref="K14:K15" si="9">J14*E14</f>
        <v>0</v>
      </c>
      <c r="L14" s="13">
        <f t="shared" si="8"/>
        <v>0</v>
      </c>
    </row>
    <row r="15" spans="1:12" ht="15.75" thickBot="1" x14ac:dyDescent="0.3">
      <c r="A15" s="131"/>
      <c r="B15" s="34" t="s">
        <v>2</v>
      </c>
      <c r="C15" s="85"/>
      <c r="D15" s="61">
        <f>Factors!B15</f>
        <v>1</v>
      </c>
      <c r="E15" s="61">
        <f>Factors!C15</f>
        <v>0</v>
      </c>
      <c r="G15" s="50"/>
      <c r="H15" s="44">
        <f t="shared" si="4"/>
        <v>0</v>
      </c>
      <c r="I15" s="44">
        <f t="shared" si="5"/>
        <v>0</v>
      </c>
      <c r="J15" s="44">
        <f>C15-G15-I15</f>
        <v>0</v>
      </c>
      <c r="K15" s="44">
        <f t="shared" si="9"/>
        <v>0</v>
      </c>
      <c r="L15" s="49">
        <f t="shared" si="8"/>
        <v>0</v>
      </c>
    </row>
    <row r="16" spans="1:12" ht="19.5" thickBot="1" x14ac:dyDescent="0.35">
      <c r="A16" s="123" t="s">
        <v>14</v>
      </c>
      <c r="B16" s="124"/>
      <c r="C16" s="83">
        <f>SUM(C4:C15)</f>
        <v>0</v>
      </c>
      <c r="D16" s="80"/>
      <c r="E16" s="1"/>
      <c r="G16" s="25">
        <f>SUM(G4:G15)</f>
        <v>0</v>
      </c>
      <c r="H16" s="26"/>
      <c r="I16" s="26">
        <f>SUM(I4:I15)</f>
        <v>0</v>
      </c>
      <c r="J16" s="26"/>
      <c r="K16" s="26">
        <f>SUM(K4:K15)</f>
        <v>0</v>
      </c>
      <c r="L16" s="27">
        <f>SUM(L4:L15)</f>
        <v>0</v>
      </c>
    </row>
    <row r="17" spans="1:3" x14ac:dyDescent="0.25">
      <c r="C17">
        <f>_xlfn.CEILING.MATH(C16)</f>
        <v>0</v>
      </c>
    </row>
    <row r="18" spans="1:3" x14ac:dyDescent="0.25">
      <c r="C18" s="39"/>
    </row>
    <row r="20" spans="1:3" x14ac:dyDescent="0.25">
      <c r="A20" s="28" t="s">
        <v>2</v>
      </c>
      <c r="B20" s="29" t="s">
        <v>37</v>
      </c>
    </row>
    <row r="21" spans="1:3" ht="18.75" x14ac:dyDescent="0.35">
      <c r="A21" s="28" t="s">
        <v>38</v>
      </c>
      <c r="B21" s="29" t="s">
        <v>39</v>
      </c>
    </row>
    <row r="22" spans="1:3" ht="18.75" x14ac:dyDescent="0.35">
      <c r="A22" s="28" t="s">
        <v>40</v>
      </c>
      <c r="B22" s="29" t="s">
        <v>41</v>
      </c>
    </row>
    <row r="23" spans="1:3" ht="16.5" x14ac:dyDescent="0.3">
      <c r="A23" s="28" t="s">
        <v>42</v>
      </c>
      <c r="B23" s="29" t="s">
        <v>43</v>
      </c>
    </row>
    <row r="24" spans="1:3" ht="18.75" x14ac:dyDescent="0.35">
      <c r="A24" s="28" t="s">
        <v>44</v>
      </c>
      <c r="B24" s="29" t="s">
        <v>45</v>
      </c>
    </row>
    <row r="25" spans="1:3" ht="18.75" x14ac:dyDescent="0.35">
      <c r="A25" s="28" t="s">
        <v>46</v>
      </c>
      <c r="B25" s="29" t="s">
        <v>47</v>
      </c>
    </row>
    <row r="26" spans="1:3" ht="18.75" x14ac:dyDescent="0.35">
      <c r="A26" s="28" t="s">
        <v>48</v>
      </c>
      <c r="B26" s="29" t="s">
        <v>49</v>
      </c>
    </row>
    <row r="27" spans="1:3" ht="18.75" x14ac:dyDescent="0.35">
      <c r="A27" s="28" t="s">
        <v>50</v>
      </c>
      <c r="B27" s="29" t="s">
        <v>51</v>
      </c>
    </row>
    <row r="28" spans="1:3" ht="18.75" x14ac:dyDescent="0.35">
      <c r="A28" s="28" t="s">
        <v>52</v>
      </c>
      <c r="B28" s="29" t="s">
        <v>53</v>
      </c>
    </row>
    <row r="29" spans="1:3" ht="18.75" x14ac:dyDescent="0.35">
      <c r="A29" s="28" t="s">
        <v>54</v>
      </c>
      <c r="B29" s="29" t="s">
        <v>55</v>
      </c>
    </row>
    <row r="30" spans="1:3" ht="18.75" x14ac:dyDescent="0.35">
      <c r="A30" s="28" t="s">
        <v>56</v>
      </c>
      <c r="B30" s="29" t="s">
        <v>57</v>
      </c>
    </row>
    <row r="31" spans="1:3" ht="16.5" x14ac:dyDescent="0.3">
      <c r="A31" s="28" t="s">
        <v>58</v>
      </c>
      <c r="B31" s="29" t="s">
        <v>59</v>
      </c>
    </row>
    <row r="32" spans="1:3" ht="16.5" x14ac:dyDescent="0.3">
      <c r="A32" s="28" t="s">
        <v>60</v>
      </c>
      <c r="B32" s="29" t="s">
        <v>61</v>
      </c>
    </row>
  </sheetData>
  <mergeCells count="9">
    <mergeCell ref="L1:L2"/>
    <mergeCell ref="A16:B16"/>
    <mergeCell ref="A1:B3"/>
    <mergeCell ref="C1:C2"/>
    <mergeCell ref="D1:D2"/>
    <mergeCell ref="E1:E2"/>
    <mergeCell ref="H1:I1"/>
    <mergeCell ref="J1:K1"/>
    <mergeCell ref="A4: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EE2F-9BD1-4F90-A8F2-3CD26EC0E553}">
  <sheetPr>
    <tabColor theme="7" tint="0.39997558519241921"/>
  </sheetPr>
  <dimension ref="A1:M33"/>
  <sheetViews>
    <sheetView workbookViewId="0">
      <selection activeCell="M15" sqref="M15"/>
    </sheetView>
  </sheetViews>
  <sheetFormatPr defaultColWidth="8.85546875" defaultRowHeight="15" x14ac:dyDescent="0.25"/>
  <cols>
    <col min="1" max="1" width="15.7109375" customWidth="1"/>
    <col min="2" max="2" width="35.5703125" customWidth="1"/>
    <col min="3" max="3" width="14.5703125" customWidth="1"/>
    <col min="7" max="7" width="2" customWidth="1"/>
    <col min="8" max="8" width="18.85546875" customWidth="1"/>
    <col min="9" max="9" width="20.140625" customWidth="1"/>
    <col min="10" max="10" width="24.28515625" customWidth="1"/>
    <col min="11" max="11" width="24.7109375" customWidth="1"/>
    <col min="12" max="12" width="20.140625" customWidth="1"/>
    <col min="13" max="13" width="21" customWidth="1"/>
  </cols>
  <sheetData>
    <row r="1" spans="1:13" ht="15.75" x14ac:dyDescent="0.25">
      <c r="A1" s="117" t="s">
        <v>27</v>
      </c>
      <c r="B1" s="125"/>
      <c r="C1" s="113" t="s">
        <v>76</v>
      </c>
      <c r="D1" s="115" t="s">
        <v>29</v>
      </c>
      <c r="E1" s="139" t="s">
        <v>30</v>
      </c>
      <c r="F1" s="111" t="s">
        <v>68</v>
      </c>
      <c r="G1" s="30"/>
      <c r="H1" s="22" t="s">
        <v>69</v>
      </c>
      <c r="I1" s="110" t="s">
        <v>19</v>
      </c>
      <c r="J1" s="110"/>
      <c r="K1" s="110" t="s">
        <v>20</v>
      </c>
      <c r="L1" s="110"/>
      <c r="M1" s="132" t="s">
        <v>99</v>
      </c>
    </row>
    <row r="2" spans="1:13" ht="18" x14ac:dyDescent="0.25">
      <c r="A2" s="119"/>
      <c r="B2" s="126"/>
      <c r="C2" s="114"/>
      <c r="D2" s="116"/>
      <c r="E2" s="140"/>
      <c r="F2" s="112"/>
      <c r="G2" s="31"/>
      <c r="H2" s="18" t="s">
        <v>70</v>
      </c>
      <c r="I2" s="16" t="s">
        <v>33</v>
      </c>
      <c r="J2" s="16" t="s">
        <v>71</v>
      </c>
      <c r="K2" s="16" t="s">
        <v>35</v>
      </c>
      <c r="L2" s="16" t="s">
        <v>72</v>
      </c>
      <c r="M2" s="133"/>
    </row>
    <row r="3" spans="1:13" ht="15.75" thickBot="1" x14ac:dyDescent="0.3">
      <c r="A3" s="127"/>
      <c r="B3" s="128"/>
      <c r="C3" s="76" t="s">
        <v>15</v>
      </c>
      <c r="D3" s="77" t="s">
        <v>16</v>
      </c>
      <c r="E3" s="35" t="s">
        <v>17</v>
      </c>
      <c r="F3" s="21" t="s">
        <v>67</v>
      </c>
      <c r="G3" s="52"/>
      <c r="H3" s="19" t="s">
        <v>73</v>
      </c>
      <c r="I3" s="20" t="s">
        <v>74</v>
      </c>
      <c r="J3" s="20" t="s">
        <v>25</v>
      </c>
      <c r="K3" s="20" t="s">
        <v>75</v>
      </c>
      <c r="L3" s="20" t="s">
        <v>23</v>
      </c>
      <c r="M3" s="86" t="s">
        <v>128</v>
      </c>
    </row>
    <row r="4" spans="1:13" x14ac:dyDescent="0.25">
      <c r="A4" s="134" t="s">
        <v>110</v>
      </c>
      <c r="B4" s="69" t="s">
        <v>6</v>
      </c>
      <c r="C4" s="70"/>
      <c r="D4" s="71">
        <f>Factors!B4</f>
        <v>0.99</v>
      </c>
      <c r="E4" s="72">
        <f>Factors!C4</f>
        <v>0</v>
      </c>
      <c r="F4" s="104"/>
      <c r="G4" s="2"/>
      <c r="H4" s="73">
        <f>C4*(1-$F$4)</f>
        <v>0</v>
      </c>
      <c r="I4" s="74">
        <f>H4</f>
        <v>0</v>
      </c>
      <c r="J4" s="74">
        <f>I4*D4</f>
        <v>0</v>
      </c>
      <c r="K4" s="74">
        <f>H4-J4</f>
        <v>0</v>
      </c>
      <c r="L4" s="74">
        <f>K4*E4</f>
        <v>0</v>
      </c>
      <c r="M4" s="75">
        <f>C4-J4-L4</f>
        <v>0</v>
      </c>
    </row>
    <row r="5" spans="1:13" x14ac:dyDescent="0.25">
      <c r="A5" s="135"/>
      <c r="B5" s="33" t="s">
        <v>7</v>
      </c>
      <c r="C5" s="65"/>
      <c r="D5" s="61">
        <f>Factors!B5</f>
        <v>0.99</v>
      </c>
      <c r="E5" s="4">
        <f>Factors!C5</f>
        <v>0</v>
      </c>
      <c r="F5" s="105"/>
      <c r="G5" s="2"/>
      <c r="H5" s="43">
        <f t="shared" ref="H5" si="0">C5*(1-$F$4)</f>
        <v>0</v>
      </c>
      <c r="I5" s="44">
        <f t="shared" ref="I5" si="1">H5</f>
        <v>0</v>
      </c>
      <c r="J5" s="44">
        <f t="shared" ref="J5" si="2">I5*D5</f>
        <v>0</v>
      </c>
      <c r="K5" s="44">
        <f t="shared" ref="K5" si="3">H5-J5</f>
        <v>0</v>
      </c>
      <c r="L5" s="44">
        <f t="shared" ref="L5" si="4">K5*E5</f>
        <v>0</v>
      </c>
      <c r="M5" s="75">
        <f t="shared" ref="M5:M15" si="5">C5-J5-L5</f>
        <v>0</v>
      </c>
    </row>
    <row r="6" spans="1:13" x14ac:dyDescent="0.25">
      <c r="A6" s="135"/>
      <c r="B6" s="33" t="s">
        <v>0</v>
      </c>
      <c r="C6" s="66"/>
      <c r="D6" s="61">
        <f>Factors!B6</f>
        <v>0</v>
      </c>
      <c r="E6" s="4">
        <f>Factors!C6</f>
        <v>0</v>
      </c>
      <c r="F6" s="105"/>
      <c r="G6" s="2"/>
      <c r="H6" s="56">
        <f t="shared" ref="H6" si="6">C6*(1-$F$4)</f>
        <v>0</v>
      </c>
      <c r="I6" s="55">
        <f t="shared" ref="I6" si="7">H6</f>
        <v>0</v>
      </c>
      <c r="J6" s="55">
        <f t="shared" ref="J6" si="8">I6*D6</f>
        <v>0</v>
      </c>
      <c r="K6" s="55">
        <f t="shared" ref="K6" si="9">H6-J6</f>
        <v>0</v>
      </c>
      <c r="L6" s="55">
        <f t="shared" ref="L6" si="10">K6*E6</f>
        <v>0</v>
      </c>
      <c r="M6" s="75">
        <f t="shared" si="5"/>
        <v>0</v>
      </c>
    </row>
    <row r="7" spans="1:13" x14ac:dyDescent="0.25">
      <c r="A7" s="135"/>
      <c r="B7" s="33" t="s">
        <v>8</v>
      </c>
      <c r="C7" s="66"/>
      <c r="D7" s="61">
        <f>Factors!B7</f>
        <v>0.35899999999999999</v>
      </c>
      <c r="E7" s="4">
        <f>Factors!C7</f>
        <v>0.67800000000000005</v>
      </c>
      <c r="F7" s="105"/>
      <c r="H7" s="56">
        <f t="shared" ref="H7:H15" si="11">C7*(1-$F$4)</f>
        <v>0</v>
      </c>
      <c r="I7" s="55">
        <f t="shared" ref="I7:I15" si="12">H7</f>
        <v>0</v>
      </c>
      <c r="J7" s="55">
        <f t="shared" ref="J7:J15" si="13">I7*D7</f>
        <v>0</v>
      </c>
      <c r="K7" s="55">
        <f t="shared" ref="K7:K15" si="14">H7-J7</f>
        <v>0</v>
      </c>
      <c r="L7" s="55">
        <f t="shared" ref="L7:L15" si="15">K7*E7</f>
        <v>0</v>
      </c>
      <c r="M7" s="75">
        <f t="shared" si="5"/>
        <v>0</v>
      </c>
    </row>
    <row r="8" spans="1:13" x14ac:dyDescent="0.25">
      <c r="A8" s="135"/>
      <c r="B8" s="33" t="s">
        <v>9</v>
      </c>
      <c r="C8" s="66"/>
      <c r="D8" s="61">
        <f>Factors!B8</f>
        <v>0.35899999999999999</v>
      </c>
      <c r="E8" s="4">
        <f>Factors!C8</f>
        <v>0.67800000000000005</v>
      </c>
      <c r="F8" s="105"/>
      <c r="H8" s="56">
        <f t="shared" si="11"/>
        <v>0</v>
      </c>
      <c r="I8" s="55">
        <f t="shared" si="12"/>
        <v>0</v>
      </c>
      <c r="J8" s="55">
        <f t="shared" si="13"/>
        <v>0</v>
      </c>
      <c r="K8" s="55">
        <f t="shared" si="14"/>
        <v>0</v>
      </c>
      <c r="L8" s="55">
        <f t="shared" si="15"/>
        <v>0</v>
      </c>
      <c r="M8" s="75">
        <f t="shared" si="5"/>
        <v>0</v>
      </c>
    </row>
    <row r="9" spans="1:13" x14ac:dyDescent="0.25">
      <c r="A9" s="135"/>
      <c r="B9" s="33" t="s">
        <v>10</v>
      </c>
      <c r="C9" s="66"/>
      <c r="D9" s="61">
        <f>Factors!B9</f>
        <v>0</v>
      </c>
      <c r="E9" s="4">
        <f>Factors!C9</f>
        <v>0</v>
      </c>
      <c r="F9" s="105"/>
      <c r="H9" s="56">
        <f t="shared" si="11"/>
        <v>0</v>
      </c>
      <c r="I9" s="55">
        <f t="shared" si="12"/>
        <v>0</v>
      </c>
      <c r="J9" s="55">
        <f t="shared" si="13"/>
        <v>0</v>
      </c>
      <c r="K9" s="55">
        <f t="shared" si="14"/>
        <v>0</v>
      </c>
      <c r="L9" s="55">
        <f t="shared" si="15"/>
        <v>0</v>
      </c>
      <c r="M9" s="75">
        <f t="shared" si="5"/>
        <v>0</v>
      </c>
    </row>
    <row r="10" spans="1:13" x14ac:dyDescent="0.25">
      <c r="A10" s="135"/>
      <c r="B10" s="33" t="s">
        <v>5</v>
      </c>
      <c r="C10" s="66"/>
      <c r="D10" s="61">
        <f>Factors!B10</f>
        <v>0</v>
      </c>
      <c r="E10" s="4">
        <f>Factors!C10</f>
        <v>0</v>
      </c>
      <c r="F10" s="105"/>
      <c r="H10" s="56">
        <f t="shared" si="11"/>
        <v>0</v>
      </c>
      <c r="I10" s="55">
        <f t="shared" si="12"/>
        <v>0</v>
      </c>
      <c r="J10" s="55">
        <f t="shared" si="13"/>
        <v>0</v>
      </c>
      <c r="K10" s="55">
        <f t="shared" si="14"/>
        <v>0</v>
      </c>
      <c r="L10" s="55">
        <f t="shared" si="15"/>
        <v>0</v>
      </c>
      <c r="M10" s="75">
        <f>C10-J10-L10</f>
        <v>0</v>
      </c>
    </row>
    <row r="11" spans="1:13" x14ac:dyDescent="0.25">
      <c r="A11" s="135"/>
      <c r="B11" s="33" t="s">
        <v>1</v>
      </c>
      <c r="C11" s="66"/>
      <c r="D11" s="61">
        <f>Factors!B11</f>
        <v>1</v>
      </c>
      <c r="E11" s="4">
        <f>Factors!C11</f>
        <v>0</v>
      </c>
      <c r="F11" s="105"/>
      <c r="H11" s="56">
        <f t="shared" si="11"/>
        <v>0</v>
      </c>
      <c r="I11" s="55">
        <f t="shared" si="12"/>
        <v>0</v>
      </c>
      <c r="J11" s="55">
        <f t="shared" si="13"/>
        <v>0</v>
      </c>
      <c r="K11" s="55">
        <f t="shared" si="14"/>
        <v>0</v>
      </c>
      <c r="L11" s="55">
        <f t="shared" si="15"/>
        <v>0</v>
      </c>
      <c r="M11" s="75">
        <f t="shared" si="5"/>
        <v>0</v>
      </c>
    </row>
    <row r="12" spans="1:13" x14ac:dyDescent="0.25">
      <c r="A12" s="135"/>
      <c r="B12" s="54" t="s">
        <v>98</v>
      </c>
      <c r="C12" s="66"/>
      <c r="D12" s="61">
        <f>Factors!B12</f>
        <v>1</v>
      </c>
      <c r="E12" s="4">
        <f>Factors!C12</f>
        <v>0</v>
      </c>
      <c r="F12" s="105"/>
      <c r="H12" s="56">
        <f t="shared" si="11"/>
        <v>0</v>
      </c>
      <c r="I12" s="55">
        <f t="shared" si="12"/>
        <v>0</v>
      </c>
      <c r="J12" s="55">
        <f t="shared" si="13"/>
        <v>0</v>
      </c>
      <c r="K12" s="55">
        <f t="shared" si="14"/>
        <v>0</v>
      </c>
      <c r="L12" s="55">
        <f t="shared" si="15"/>
        <v>0</v>
      </c>
      <c r="M12" s="75">
        <f>C12-J12-L12</f>
        <v>0</v>
      </c>
    </row>
    <row r="13" spans="1:13" x14ac:dyDescent="0.25">
      <c r="A13" s="135"/>
      <c r="B13" s="33" t="s">
        <v>12</v>
      </c>
      <c r="C13" s="66"/>
      <c r="D13" s="61">
        <f>Factors!B13</f>
        <v>0.8</v>
      </c>
      <c r="E13" s="4">
        <f>Factors!C13</f>
        <v>0</v>
      </c>
      <c r="F13" s="105"/>
      <c r="H13" s="56">
        <f t="shared" si="11"/>
        <v>0</v>
      </c>
      <c r="I13" s="55">
        <f t="shared" si="12"/>
        <v>0</v>
      </c>
      <c r="J13" s="55">
        <f t="shared" si="13"/>
        <v>0</v>
      </c>
      <c r="K13" s="55">
        <f t="shared" si="14"/>
        <v>0</v>
      </c>
      <c r="L13" s="55">
        <f t="shared" si="15"/>
        <v>0</v>
      </c>
      <c r="M13" s="75">
        <f t="shared" si="5"/>
        <v>0</v>
      </c>
    </row>
    <row r="14" spans="1:13" x14ac:dyDescent="0.25">
      <c r="A14" s="136"/>
      <c r="B14" s="33" t="s">
        <v>11</v>
      </c>
      <c r="C14" s="66"/>
      <c r="D14" s="61">
        <f>Factors!B14</f>
        <v>1</v>
      </c>
      <c r="E14" s="4">
        <f>Factors!C14</f>
        <v>0</v>
      </c>
      <c r="F14" s="105"/>
      <c r="H14" s="56">
        <f t="shared" si="11"/>
        <v>0</v>
      </c>
      <c r="I14" s="55">
        <f t="shared" si="12"/>
        <v>0</v>
      </c>
      <c r="J14" s="55">
        <f t="shared" si="13"/>
        <v>0</v>
      </c>
      <c r="K14" s="55">
        <f t="shared" si="14"/>
        <v>0</v>
      </c>
      <c r="L14" s="55">
        <f t="shared" si="15"/>
        <v>0</v>
      </c>
      <c r="M14" s="75">
        <f>C14-J14-L14</f>
        <v>0</v>
      </c>
    </row>
    <row r="15" spans="1:13" ht="15.75" thickBot="1" x14ac:dyDescent="0.3">
      <c r="A15" s="136"/>
      <c r="B15" s="57" t="s">
        <v>2</v>
      </c>
      <c r="C15" s="67"/>
      <c r="D15" s="62">
        <f>Factors!B15</f>
        <v>1</v>
      </c>
      <c r="E15" s="106">
        <f>Factors!C15</f>
        <v>0</v>
      </c>
      <c r="F15" s="105"/>
      <c r="H15" s="56">
        <f t="shared" si="11"/>
        <v>0</v>
      </c>
      <c r="I15" s="55">
        <f t="shared" si="12"/>
        <v>0</v>
      </c>
      <c r="J15" s="55">
        <f t="shared" si="13"/>
        <v>0</v>
      </c>
      <c r="K15" s="55">
        <f t="shared" si="14"/>
        <v>0</v>
      </c>
      <c r="L15" s="55">
        <f t="shared" si="15"/>
        <v>0</v>
      </c>
      <c r="M15" s="75">
        <f t="shared" si="5"/>
        <v>0</v>
      </c>
    </row>
    <row r="16" spans="1:13" ht="19.5" thickBot="1" x14ac:dyDescent="0.3">
      <c r="A16" s="137" t="s">
        <v>14</v>
      </c>
      <c r="B16" s="138"/>
      <c r="C16" s="68">
        <f>SUM(C4:C15)</f>
        <v>0</v>
      </c>
      <c r="D16" s="63"/>
      <c r="E16" s="58"/>
      <c r="F16" s="36"/>
      <c r="H16" s="59">
        <f>SUM(H4:H15)</f>
        <v>0</v>
      </c>
      <c r="I16" s="26"/>
      <c r="J16" s="26">
        <f>SUM(J4:J15)</f>
        <v>0</v>
      </c>
      <c r="K16" s="26"/>
      <c r="L16" s="26">
        <f>SUM(L4:L15)</f>
        <v>0</v>
      </c>
      <c r="M16" s="27">
        <f>SUM(M4:M15)</f>
        <v>0</v>
      </c>
    </row>
    <row r="17" spans="1:3" x14ac:dyDescent="0.25">
      <c r="C17">
        <f>_xlfn.CEILING.MATH(C16)</f>
        <v>0</v>
      </c>
    </row>
    <row r="21" spans="1:3" x14ac:dyDescent="0.25">
      <c r="A21" s="28" t="s">
        <v>2</v>
      </c>
      <c r="B21" s="29" t="s">
        <v>37</v>
      </c>
    </row>
    <row r="22" spans="1:3" ht="18.75" x14ac:dyDescent="0.35">
      <c r="A22" s="28" t="s">
        <v>38</v>
      </c>
      <c r="B22" s="29" t="s">
        <v>39</v>
      </c>
    </row>
    <row r="23" spans="1:3" ht="18.75" x14ac:dyDescent="0.35">
      <c r="A23" s="28" t="s">
        <v>40</v>
      </c>
      <c r="B23" s="29" t="s">
        <v>41</v>
      </c>
    </row>
    <row r="24" spans="1:3" ht="16.5" x14ac:dyDescent="0.3">
      <c r="A24" s="28" t="s">
        <v>42</v>
      </c>
      <c r="B24" s="29" t="s">
        <v>43</v>
      </c>
    </row>
    <row r="25" spans="1:3" ht="18.75" x14ac:dyDescent="0.35">
      <c r="A25" s="28" t="s">
        <v>44</v>
      </c>
      <c r="B25" s="29" t="s">
        <v>45</v>
      </c>
    </row>
    <row r="26" spans="1:3" ht="18.75" x14ac:dyDescent="0.35">
      <c r="A26" s="28" t="s">
        <v>46</v>
      </c>
      <c r="B26" s="29" t="s">
        <v>47</v>
      </c>
    </row>
    <row r="27" spans="1:3" ht="18.75" x14ac:dyDescent="0.35">
      <c r="A27" s="28" t="s">
        <v>48</v>
      </c>
      <c r="B27" s="29" t="s">
        <v>49</v>
      </c>
    </row>
    <row r="28" spans="1:3" ht="18.75" x14ac:dyDescent="0.35">
      <c r="A28" s="28" t="s">
        <v>50</v>
      </c>
      <c r="B28" s="29" t="s">
        <v>51</v>
      </c>
    </row>
    <row r="29" spans="1:3" ht="18.75" x14ac:dyDescent="0.35">
      <c r="A29" s="28" t="s">
        <v>52</v>
      </c>
      <c r="B29" s="29" t="s">
        <v>53</v>
      </c>
    </row>
    <row r="30" spans="1:3" ht="18.75" x14ac:dyDescent="0.35">
      <c r="A30" s="28" t="s">
        <v>54</v>
      </c>
      <c r="B30" s="29" t="s">
        <v>55</v>
      </c>
    </row>
    <row r="31" spans="1:3" ht="18.75" x14ac:dyDescent="0.35">
      <c r="A31" s="28" t="s">
        <v>56</v>
      </c>
      <c r="B31" s="29" t="s">
        <v>57</v>
      </c>
    </row>
    <row r="32" spans="1:3" ht="16.5" x14ac:dyDescent="0.3">
      <c r="A32" s="28" t="s">
        <v>58</v>
      </c>
      <c r="B32" s="29" t="s">
        <v>59</v>
      </c>
    </row>
    <row r="33" spans="1:2" ht="16.5" x14ac:dyDescent="0.3">
      <c r="A33" s="28" t="s">
        <v>60</v>
      </c>
      <c r="B33" s="29" t="s">
        <v>61</v>
      </c>
    </row>
  </sheetData>
  <mergeCells count="10">
    <mergeCell ref="M1:M2"/>
    <mergeCell ref="I1:J1"/>
    <mergeCell ref="K1:L1"/>
    <mergeCell ref="A4:A15"/>
    <mergeCell ref="A16:B16"/>
    <mergeCell ref="F1:F2"/>
    <mergeCell ref="A1:B3"/>
    <mergeCell ref="C1:C2"/>
    <mergeCell ref="D1:D2"/>
    <mergeCell ref="E1:E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49512-9E7A-4EA4-8866-8A223C9FE466}">
  <sheetPr>
    <tabColor theme="7" tint="-0.249977111117893"/>
  </sheetPr>
  <dimension ref="A1:Q34"/>
  <sheetViews>
    <sheetView topLeftCell="D1" zoomScaleNormal="100" workbookViewId="0">
      <selection activeCell="N4" sqref="N4"/>
    </sheetView>
  </sheetViews>
  <sheetFormatPr defaultColWidth="8.85546875" defaultRowHeight="15" x14ac:dyDescent="0.25"/>
  <cols>
    <col min="1" max="1" width="15.140625" customWidth="1"/>
    <col min="2" max="2" width="17.85546875" customWidth="1"/>
    <col min="3" max="4" width="16.7109375" customWidth="1"/>
    <col min="5" max="5" width="16.140625" customWidth="1"/>
    <col min="6" max="6" width="16.42578125" customWidth="1"/>
    <col min="7" max="7" width="15.5703125" customWidth="1"/>
    <col min="8" max="8" width="14.28515625" customWidth="1"/>
    <col min="9" max="9" width="14.5703125" customWidth="1"/>
    <col min="10" max="10" width="13.42578125" customWidth="1"/>
    <col min="11" max="11" width="18" customWidth="1"/>
    <col min="14" max="14" width="17.140625" customWidth="1"/>
    <col min="15" max="15" width="18.7109375" customWidth="1"/>
    <col min="16" max="16" width="15.5703125" customWidth="1"/>
    <col min="17" max="17" width="17.85546875" customWidth="1"/>
  </cols>
  <sheetData>
    <row r="1" spans="1:17" ht="18.75" x14ac:dyDescent="0.25">
      <c r="A1" s="143" t="s">
        <v>77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N1" s="156" t="s">
        <v>97</v>
      </c>
      <c r="O1" s="157"/>
      <c r="P1" s="157"/>
      <c r="Q1" s="157"/>
    </row>
    <row r="2" spans="1:17" ht="15" customHeight="1" x14ac:dyDescent="0.25">
      <c r="A2" s="146" t="s">
        <v>18</v>
      </c>
      <c r="B2" s="147"/>
      <c r="C2" s="146" t="s">
        <v>19</v>
      </c>
      <c r="D2" s="150"/>
      <c r="E2" s="147"/>
      <c r="F2" s="146" t="s">
        <v>20</v>
      </c>
      <c r="G2" s="150"/>
      <c r="H2" s="147"/>
      <c r="I2" s="146" t="s">
        <v>78</v>
      </c>
      <c r="J2" s="150"/>
      <c r="K2" s="147"/>
      <c r="N2" s="155" t="s">
        <v>102</v>
      </c>
      <c r="O2" s="155" t="s">
        <v>101</v>
      </c>
      <c r="P2" s="155" t="s">
        <v>100</v>
      </c>
      <c r="Q2" s="155" t="s">
        <v>103</v>
      </c>
    </row>
    <row r="3" spans="1:17" ht="15" customHeight="1" x14ac:dyDescent="0.25">
      <c r="A3" s="148"/>
      <c r="B3" s="149"/>
      <c r="C3" s="148"/>
      <c r="D3" s="151"/>
      <c r="E3" s="149"/>
      <c r="F3" s="148"/>
      <c r="G3" s="151"/>
      <c r="H3" s="149"/>
      <c r="I3" s="148"/>
      <c r="J3" s="151"/>
      <c r="K3" s="149"/>
      <c r="N3" s="155"/>
      <c r="O3" s="155"/>
      <c r="P3" s="155"/>
      <c r="Q3" s="155"/>
    </row>
    <row r="4" spans="1:17" ht="15" customHeight="1" x14ac:dyDescent="0.25">
      <c r="A4" s="141" t="s">
        <v>79</v>
      </c>
      <c r="B4" s="141" t="s">
        <v>80</v>
      </c>
      <c r="C4" s="141" t="s">
        <v>81</v>
      </c>
      <c r="D4" s="141" t="s">
        <v>82</v>
      </c>
      <c r="E4" s="141" t="s">
        <v>83</v>
      </c>
      <c r="F4" s="141" t="s">
        <v>84</v>
      </c>
      <c r="G4" s="141" t="s">
        <v>85</v>
      </c>
      <c r="H4" s="141" t="s">
        <v>86</v>
      </c>
      <c r="I4" s="141" t="s">
        <v>87</v>
      </c>
      <c r="J4" s="141" t="s">
        <v>88</v>
      </c>
      <c r="K4" s="141" t="s">
        <v>89</v>
      </c>
      <c r="N4" s="46">
        <f>'Pre-treatment stage'!C8</f>
        <v>0</v>
      </c>
      <c r="O4" s="46">
        <f>'Dismantling stage'!C17</f>
        <v>0</v>
      </c>
      <c r="P4" s="46">
        <f>'Shredding stage'!C17</f>
        <v>0</v>
      </c>
      <c r="Q4" s="46">
        <f>SUM(N4:P4)</f>
        <v>0</v>
      </c>
    </row>
    <row r="5" spans="1:17" ht="21.7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N5" s="48" t="e">
        <f>+N4/Q4</f>
        <v>#DIV/0!</v>
      </c>
      <c r="O5" s="48" t="e">
        <f>+O4/Q4</f>
        <v>#DIV/0!</v>
      </c>
      <c r="P5" s="48" t="e">
        <f>+P4/Q4</f>
        <v>#DIV/0!</v>
      </c>
    </row>
    <row r="6" spans="1:17" x14ac:dyDescent="0.25">
      <c r="A6" s="40">
        <f>'Pre-treatment stage'!G7</f>
        <v>0</v>
      </c>
      <c r="B6" s="40">
        <f>'Dismantling stage'!G16</f>
        <v>0</v>
      </c>
      <c r="C6" s="41">
        <f>'Pre-treatment stage'!I7</f>
        <v>0</v>
      </c>
      <c r="D6" s="41">
        <f>'Dismantling stage'!I16</f>
        <v>0</v>
      </c>
      <c r="E6" s="41">
        <f>'Shredding stage'!J16</f>
        <v>0</v>
      </c>
      <c r="F6" s="41">
        <f>'Pre-treatment stage'!K7</f>
        <v>0</v>
      </c>
      <c r="G6" s="41">
        <f>'Dismantling stage'!K16</f>
        <v>0</v>
      </c>
      <c r="H6" s="41">
        <f>'Shredding stage'!L16</f>
        <v>0</v>
      </c>
      <c r="I6" s="41">
        <f>'Pre-treatment stage'!L7</f>
        <v>0</v>
      </c>
      <c r="J6" s="41">
        <f>'Dismantling stage'!L16</f>
        <v>0</v>
      </c>
      <c r="K6" s="41">
        <f>'Shredding stage'!M16</f>
        <v>0</v>
      </c>
    </row>
    <row r="9" spans="1:17" x14ac:dyDescent="0.25">
      <c r="A9" s="154" t="s">
        <v>90</v>
      </c>
      <c r="B9" s="154"/>
      <c r="C9" s="154" t="s">
        <v>91</v>
      </c>
      <c r="D9" s="154"/>
      <c r="E9" s="154"/>
      <c r="F9" s="154" t="s">
        <v>92</v>
      </c>
      <c r="G9" s="154"/>
      <c r="H9" s="154"/>
      <c r="I9" s="154" t="s">
        <v>93</v>
      </c>
      <c r="J9" s="154"/>
      <c r="K9" s="154"/>
      <c r="L9" s="154" t="s">
        <v>96</v>
      </c>
      <c r="M9" s="154"/>
      <c r="N9" s="154"/>
    </row>
    <row r="10" spans="1:17" x14ac:dyDescent="0.25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7" x14ac:dyDescent="0.25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1:17" x14ac:dyDescent="0.25">
      <c r="A12" s="152">
        <f>+A6+B6</f>
        <v>0</v>
      </c>
      <c r="B12" s="152"/>
      <c r="C12" s="153">
        <f>+C6+D6+E6</f>
        <v>0</v>
      </c>
      <c r="D12" s="152"/>
      <c r="E12" s="152"/>
      <c r="F12" s="153">
        <f>+F6+G6+H6</f>
        <v>0</v>
      </c>
      <c r="G12" s="152"/>
      <c r="H12" s="152"/>
      <c r="I12" s="153">
        <f>+I6+J6+K6</f>
        <v>0</v>
      </c>
      <c r="J12" s="152"/>
      <c r="K12" s="152"/>
      <c r="L12" s="158">
        <f>Q4</f>
        <v>0</v>
      </c>
      <c r="M12" s="158"/>
      <c r="N12" s="158"/>
    </row>
    <row r="14" spans="1:17" x14ac:dyDescent="0.25">
      <c r="L14" s="28"/>
    </row>
    <row r="15" spans="1:17" x14ac:dyDescent="0.25">
      <c r="G15" s="37"/>
    </row>
    <row r="16" spans="1:17" x14ac:dyDescent="0.25">
      <c r="B16" s="38"/>
    </row>
    <row r="17" spans="1:5" ht="21" x14ac:dyDescent="0.35">
      <c r="A17" s="45" t="s">
        <v>94</v>
      </c>
      <c r="B17" s="47" t="e">
        <f>(A6+C6+B6+D6+E6)/L12</f>
        <v>#DIV/0!</v>
      </c>
      <c r="C17" s="37"/>
      <c r="D17" s="37"/>
      <c r="E17" s="37"/>
    </row>
    <row r="18" spans="1:5" ht="21" x14ac:dyDescent="0.35">
      <c r="A18" s="45" t="s">
        <v>95</v>
      </c>
      <c r="B18" s="47" t="e">
        <f>(A6+C6+B6+D6+E6)/L12+(F6+G6+H6)/L12</f>
        <v>#DIV/0!</v>
      </c>
      <c r="C18" s="37"/>
      <c r="D18" s="37"/>
      <c r="E18" s="37"/>
    </row>
    <row r="19" spans="1:5" x14ac:dyDescent="0.25">
      <c r="A19" s="28"/>
      <c r="B19" s="38"/>
      <c r="C19" s="37"/>
      <c r="D19" s="37"/>
      <c r="E19" s="37"/>
    </row>
    <row r="22" spans="1:5" x14ac:dyDescent="0.25">
      <c r="A22" s="28" t="s">
        <v>2</v>
      </c>
      <c r="B22" s="29" t="s">
        <v>37</v>
      </c>
      <c r="C22" s="37"/>
    </row>
    <row r="23" spans="1:5" ht="18.75" x14ac:dyDescent="0.35">
      <c r="A23" s="28" t="s">
        <v>38</v>
      </c>
      <c r="B23" s="29" t="s">
        <v>39</v>
      </c>
    </row>
    <row r="24" spans="1:5" ht="18.75" x14ac:dyDescent="0.35">
      <c r="A24" s="28" t="s">
        <v>40</v>
      </c>
      <c r="B24" s="29" t="s">
        <v>41</v>
      </c>
    </row>
    <row r="25" spans="1:5" ht="16.5" x14ac:dyDescent="0.3">
      <c r="A25" s="28" t="s">
        <v>42</v>
      </c>
      <c r="B25" s="29" t="s">
        <v>43</v>
      </c>
    </row>
    <row r="26" spans="1:5" ht="18.75" x14ac:dyDescent="0.35">
      <c r="A26" s="28" t="s">
        <v>44</v>
      </c>
      <c r="B26" s="29" t="s">
        <v>45</v>
      </c>
    </row>
    <row r="27" spans="1:5" ht="18.75" x14ac:dyDescent="0.35">
      <c r="A27" s="28" t="s">
        <v>46</v>
      </c>
      <c r="B27" s="29" t="s">
        <v>47</v>
      </c>
    </row>
    <row r="28" spans="1:5" ht="18.75" x14ac:dyDescent="0.35">
      <c r="A28" s="28" t="s">
        <v>48</v>
      </c>
      <c r="B28" s="29" t="s">
        <v>49</v>
      </c>
    </row>
    <row r="29" spans="1:5" ht="18.75" x14ac:dyDescent="0.35">
      <c r="A29" s="28" t="s">
        <v>50</v>
      </c>
      <c r="B29" s="29" t="s">
        <v>51</v>
      </c>
    </row>
    <row r="30" spans="1:5" ht="18.75" x14ac:dyDescent="0.35">
      <c r="A30" s="28" t="s">
        <v>52</v>
      </c>
      <c r="B30" s="29" t="s">
        <v>53</v>
      </c>
    </row>
    <row r="31" spans="1:5" ht="18.75" x14ac:dyDescent="0.35">
      <c r="A31" s="28" t="s">
        <v>54</v>
      </c>
      <c r="B31" s="29" t="s">
        <v>55</v>
      </c>
    </row>
    <row r="32" spans="1:5" ht="18.75" x14ac:dyDescent="0.35">
      <c r="A32" s="28" t="s">
        <v>56</v>
      </c>
      <c r="B32" s="29" t="s">
        <v>57</v>
      </c>
    </row>
    <row r="33" spans="1:2" ht="16.5" x14ac:dyDescent="0.3">
      <c r="A33" s="28" t="s">
        <v>58</v>
      </c>
      <c r="B33" s="29" t="s">
        <v>59</v>
      </c>
    </row>
    <row r="34" spans="1:2" ht="16.5" x14ac:dyDescent="0.3">
      <c r="A34" s="28" t="s">
        <v>60</v>
      </c>
      <c r="B34" s="29" t="s">
        <v>61</v>
      </c>
    </row>
  </sheetData>
  <mergeCells count="31">
    <mergeCell ref="Q2:Q3"/>
    <mergeCell ref="N1:Q1"/>
    <mergeCell ref="L9:N11"/>
    <mergeCell ref="L12:N12"/>
    <mergeCell ref="N2:N3"/>
    <mergeCell ref="O2:O3"/>
    <mergeCell ref="P2:P3"/>
    <mergeCell ref="A12:B12"/>
    <mergeCell ref="C12:E12"/>
    <mergeCell ref="F12:H12"/>
    <mergeCell ref="I12:K12"/>
    <mergeCell ref="A9:B11"/>
    <mergeCell ref="C9:E11"/>
    <mergeCell ref="F9:H11"/>
    <mergeCell ref="I9:K11"/>
    <mergeCell ref="K4:K5"/>
    <mergeCell ref="A1:K1"/>
    <mergeCell ref="A2:B3"/>
    <mergeCell ref="C2:E3"/>
    <mergeCell ref="F2:H3"/>
    <mergeCell ref="I2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20D5-E900-4C58-B072-01E55FD9DE52}">
  <sheetPr>
    <tabColor theme="2" tint="-9.9978637043366805E-2"/>
  </sheetPr>
  <dimension ref="A1:I17"/>
  <sheetViews>
    <sheetView workbookViewId="0">
      <selection activeCell="B6" sqref="B6"/>
    </sheetView>
  </sheetViews>
  <sheetFormatPr defaultColWidth="8.85546875" defaultRowHeight="15" x14ac:dyDescent="0.25"/>
  <cols>
    <col min="1" max="1" width="33.85546875" bestFit="1" customWidth="1"/>
    <col min="6" max="6" width="43" bestFit="1" customWidth="1"/>
  </cols>
  <sheetData>
    <row r="1" spans="1:9" ht="15.75" thickBot="1" x14ac:dyDescent="0.3"/>
    <row r="2" spans="1:9" ht="15" customHeight="1" x14ac:dyDescent="0.25">
      <c r="A2" s="113" t="s">
        <v>27</v>
      </c>
      <c r="B2" s="115" t="s">
        <v>29</v>
      </c>
      <c r="C2" s="111" t="s">
        <v>30</v>
      </c>
      <c r="F2" s="164" t="s">
        <v>109</v>
      </c>
      <c r="G2" s="162" t="s">
        <v>68</v>
      </c>
      <c r="H2" s="111"/>
      <c r="I2" s="87"/>
    </row>
    <row r="3" spans="1:9" ht="15.75" thickBot="1" x14ac:dyDescent="0.3">
      <c r="A3" s="159"/>
      <c r="B3" s="160"/>
      <c r="C3" s="161"/>
      <c r="F3" s="165"/>
      <c r="G3" s="163"/>
      <c r="H3" s="112"/>
      <c r="I3" s="87"/>
    </row>
    <row r="4" spans="1:9" x14ac:dyDescent="0.25">
      <c r="A4" s="98" t="s">
        <v>6</v>
      </c>
      <c r="B4" s="88">
        <v>0.99</v>
      </c>
      <c r="C4" s="95">
        <v>0</v>
      </c>
      <c r="F4" s="165"/>
      <c r="G4" s="90" t="s">
        <v>107</v>
      </c>
      <c r="H4" s="89" t="s">
        <v>108</v>
      </c>
    </row>
    <row r="5" spans="1:9" x14ac:dyDescent="0.25">
      <c r="A5" s="99" t="s">
        <v>7</v>
      </c>
      <c r="B5" s="96">
        <v>0.99</v>
      </c>
      <c r="C5" s="89">
        <v>0</v>
      </c>
      <c r="F5" s="93" t="s">
        <v>104</v>
      </c>
      <c r="G5" s="90">
        <v>0</v>
      </c>
      <c r="H5" s="89">
        <v>0.2</v>
      </c>
    </row>
    <row r="6" spans="1:9" x14ac:dyDescent="0.25">
      <c r="A6" s="99" t="s">
        <v>0</v>
      </c>
      <c r="B6" s="96"/>
      <c r="C6" s="89"/>
      <c r="F6" s="93" t="s">
        <v>105</v>
      </c>
      <c r="G6" s="90">
        <v>0.1</v>
      </c>
      <c r="H6" s="89">
        <v>0.3</v>
      </c>
    </row>
    <row r="7" spans="1:9" ht="15.75" thickBot="1" x14ac:dyDescent="0.3">
      <c r="A7" s="99" t="s">
        <v>8</v>
      </c>
      <c r="B7" s="96">
        <v>0.35899999999999999</v>
      </c>
      <c r="C7" s="89">
        <v>0.67800000000000005</v>
      </c>
      <c r="F7" s="94" t="s">
        <v>106</v>
      </c>
      <c r="G7" s="91">
        <v>0.1</v>
      </c>
      <c r="H7" s="92">
        <v>0.2</v>
      </c>
    </row>
    <row r="8" spans="1:9" x14ac:dyDescent="0.25">
      <c r="A8" s="99" t="s">
        <v>9</v>
      </c>
      <c r="B8" s="96">
        <v>0.35899999999999999</v>
      </c>
      <c r="C8" s="89">
        <v>0.67800000000000005</v>
      </c>
    </row>
    <row r="9" spans="1:9" x14ac:dyDescent="0.25">
      <c r="A9" s="99" t="s">
        <v>10</v>
      </c>
      <c r="B9" s="96"/>
      <c r="C9" s="89"/>
    </row>
    <row r="10" spans="1:9" x14ac:dyDescent="0.25">
      <c r="A10" s="99" t="s">
        <v>5</v>
      </c>
      <c r="B10" s="96"/>
      <c r="C10" s="89"/>
    </row>
    <row r="11" spans="1:9" x14ac:dyDescent="0.25">
      <c r="A11" s="99" t="s">
        <v>1</v>
      </c>
      <c r="B11" s="96">
        <v>1</v>
      </c>
      <c r="C11" s="89">
        <v>0</v>
      </c>
    </row>
    <row r="12" spans="1:9" x14ac:dyDescent="0.25">
      <c r="A12" s="99" t="s">
        <v>98</v>
      </c>
      <c r="B12" s="96">
        <v>1</v>
      </c>
      <c r="C12" s="89">
        <v>0</v>
      </c>
    </row>
    <row r="13" spans="1:9" x14ac:dyDescent="0.25">
      <c r="A13" s="99" t="s">
        <v>12</v>
      </c>
      <c r="B13" s="96">
        <v>0.8</v>
      </c>
      <c r="C13" s="89">
        <v>0</v>
      </c>
    </row>
    <row r="14" spans="1:9" x14ac:dyDescent="0.25">
      <c r="A14" s="99" t="s">
        <v>11</v>
      </c>
      <c r="B14" s="96">
        <v>1</v>
      </c>
      <c r="C14" s="89">
        <v>0</v>
      </c>
    </row>
    <row r="15" spans="1:9" x14ac:dyDescent="0.25">
      <c r="A15" s="99" t="s">
        <v>2</v>
      </c>
      <c r="B15" s="96">
        <v>1</v>
      </c>
      <c r="C15" s="89">
        <v>0</v>
      </c>
    </row>
    <row r="16" spans="1:9" x14ac:dyDescent="0.25">
      <c r="A16" s="99" t="s">
        <v>3</v>
      </c>
      <c r="B16" s="96">
        <v>0.61</v>
      </c>
      <c r="C16" s="89">
        <v>0</v>
      </c>
    </row>
    <row r="17" spans="1:3" ht="15.75" thickBot="1" x14ac:dyDescent="0.3">
      <c r="A17" s="100" t="s">
        <v>4</v>
      </c>
      <c r="B17" s="97"/>
      <c r="C17" s="92"/>
    </row>
  </sheetData>
  <mergeCells count="5">
    <mergeCell ref="A2:A3"/>
    <mergeCell ref="B2:B3"/>
    <mergeCell ref="C2:C3"/>
    <mergeCell ref="G2:H3"/>
    <mergeCell ref="F2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Introduction</vt:lpstr>
      <vt:lpstr>Pre-treatment stage</vt:lpstr>
      <vt:lpstr>Dismantling stage</vt:lpstr>
      <vt:lpstr>Shredding stage</vt:lpstr>
      <vt:lpstr>Results</vt:lpstr>
      <vt:lpstr>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Pero Silvia</dc:creator>
  <cp:lastModifiedBy>Traini Emma</cp:lastModifiedBy>
  <dcterms:created xsi:type="dcterms:W3CDTF">2015-06-05T18:19:34Z</dcterms:created>
  <dcterms:modified xsi:type="dcterms:W3CDTF">2025-04-02T14:38:19Z</dcterms:modified>
</cp:coreProperties>
</file>